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502eee3437eb7218/Documents/xVA Book 5th/Spreadsheets/"/>
    </mc:Choice>
  </mc:AlternateContent>
  <xr:revisionPtr revIDLastSave="731" documentId="8_{009ACDF9-4AEB-40C9-B1FE-39A37FBFB895}" xr6:coauthVersionLast="47" xr6:coauthVersionMax="47" xr10:uidLastSave="{78AA2D84-8CA9-4C88-A0E6-B3CE9FFBF9C1}"/>
  <bookViews>
    <workbookView xWindow="-108" yWindow="-108" windowWidth="23256" windowHeight="13896" xr2:uid="{00000000-000D-0000-FFFF-FFFF00000000}"/>
  </bookViews>
  <sheets>
    <sheet name="15.1 (Symmetric FVA)" sheetId="5" r:id="rId1"/>
    <sheet name="15.2 (Totem example)" sheetId="9" r:id="rId2"/>
    <sheet name="15.3 (Asymmetric FVA)" sheetId="6" r:id="rId3"/>
    <sheet name="15.4 (FVA Allocation)" sheetId="7" r:id="rId4"/>
  </sheets>
  <functionGroups builtInGroupCount="19"/>
  <definedNames>
    <definedName name="_xleta.TIME" hidden="1" xlm="1">#NAME?</definedName>
    <definedName name="CreditSpread" localSheetId="2">'15.3 (Asymmetric FVA)'!#REF!</definedName>
    <definedName name="CreditSpread" localSheetId="3">'15.4 (FVA Allocation)'!#REF!</definedName>
    <definedName name="FundingCurve" localSheetId="1">'15.2 (Totem example)'!#REF!</definedName>
    <definedName name="FundingCurve">'15.1 (Symmetric FVA)'!$N$10</definedName>
    <definedName name="FundingSpread" localSheetId="0">'15.1 (Symmetric FVA)'!#REF!</definedName>
    <definedName name="FundingSpread" localSheetId="1">'15.2 (Totem example)'!#REF!</definedName>
    <definedName name="FundingSpread" localSheetId="2">'15.3 (Asymmetric FVA)'!$L$12:$L$17</definedName>
    <definedName name="FundingSpread" localSheetId="3">'15.4 (FVA Allocation)'!$C$10:$C$15</definedName>
    <definedName name="FundingSpreadCurve" localSheetId="0">'15.1 (Symmetric FVA)'!$N$11:$N$16</definedName>
    <definedName name="FundingSpreadCurve" localSheetId="1">'15.2 (Totem example)'!#REF!</definedName>
    <definedName name="FundingSpreadLending" localSheetId="3">'15.4 (FVA Allocation)'!$D$10:$D$15</definedName>
    <definedName name="FundingSpreadLending">'15.3 (Asymmetric FVA)'!$M$12:$M$17</definedName>
    <definedName name="IRVol" localSheetId="1">'15.2 (Totem example)'!#REF!</definedName>
    <definedName name="IRVol">'15.1 (Symmetric FVA)'!$C$34</definedName>
    <definedName name="LGD" localSheetId="0">'15.1 (Symmetric FVA)'!#REF!</definedName>
    <definedName name="LGD" localSheetId="1">'15.2 (Totem example)'!#REF!</definedName>
    <definedName name="LGD" localSheetId="2">'15.3 (Asymmetric FVA)'!#REF!</definedName>
    <definedName name="LGD" localSheetId="3">'15.4 (FVA Allocation)'!#REF!</definedName>
    <definedName name="MeanRvs" localSheetId="1">'15.2 (Totem example)'!#REF!</definedName>
    <definedName name="MeanRvs">'15.1 (Symmetric FVA)'!$C$33</definedName>
    <definedName name="PayRec" localSheetId="0">'15.1 (Symmetric FVA)'!$C$9</definedName>
    <definedName name="PayRec" localSheetId="1">'15.2 (Totem example)'!#REF!</definedName>
    <definedName name="SwapRateSA" localSheetId="1">'15.2 (Totem example)'!#REF!</definedName>
    <definedName name="SwapRateSA">'15.1 (Symmetric FVA)'!$C$10</definedName>
    <definedName name="Tenors" localSheetId="0">'15.1 (Symmetric FVA)'!$M$11:$M$16</definedName>
    <definedName name="Tenors" localSheetId="1">'15.2 (Totem example)'!#REF!</definedName>
    <definedName name="Tenors" localSheetId="2">'15.3 (Asymmetric FVA)'!$K$12:$K$17</definedName>
    <definedName name="Tenors" localSheetId="3">'15.4 (FVA Allocation)'!$B$10:$B$15</definedName>
    <definedName name="XXX" localSheetId="1">'15.2 (Totem example)'!$K$10:$K$15</definedName>
    <definedName name="XXX">'15.1 (Symmetric FVA)'!$T$12:$T$17</definedName>
    <definedName name="YYY" localSheetId="1">'15.2 (Totem example)'!$L$10:$L$15</definedName>
    <definedName name="YYY">'15.1 (Symmetric FVA)'!$U$12:$U$17</definedName>
    <definedName name="ZYX" localSheetId="1">'15.2 (Totem example)'!$N$10:$N$15</definedName>
    <definedName name="ZYX">'15.1 (Symmetric FVA)'!$W$12:$W$17</definedName>
    <definedName name="ZZZ" localSheetId="1">'15.2 (Totem example)'!$M$10:$M$15</definedName>
    <definedName name="ZZZ">'15.1 (Symmetric FVA)'!$V$12:$V$17</definedName>
  </definedNames>
  <calcPr calcId="191029" calcMode="manual" calcCompleted="0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3" i="7" l="1"/>
  <c r="D33" i="7"/>
  <c r="D37" i="7" l="1"/>
  <c r="C37" i="7"/>
  <c r="D15" i="7"/>
  <c r="D14" i="7"/>
  <c r="D13" i="7"/>
  <c r="D12" i="7"/>
  <c r="D11" i="7"/>
  <c r="D10" i="7"/>
  <c r="G15" i="9" l="1"/>
  <c r="G21" i="9" s="1"/>
  <c r="G14" i="9"/>
  <c r="G16" i="9" s="1"/>
  <c r="G17" i="9" s="1"/>
  <c r="G10" i="9"/>
  <c r="G9" i="9"/>
  <c r="G11" i="9" s="1"/>
  <c r="N19" i="5"/>
  <c r="H49" i="5"/>
  <c r="H48" i="5"/>
  <c r="H47" i="5"/>
  <c r="H46" i="5"/>
  <c r="H45" i="5"/>
  <c r="H44" i="5"/>
  <c r="H43" i="5"/>
  <c r="H42" i="5"/>
  <c r="H41" i="5"/>
  <c r="H40" i="5"/>
  <c r="H39" i="5"/>
  <c r="H38" i="5"/>
  <c r="H37" i="5"/>
  <c r="H36" i="5"/>
  <c r="H35" i="5"/>
  <c r="H34" i="5"/>
  <c r="H33" i="5"/>
  <c r="H32" i="5"/>
  <c r="H31" i="5"/>
  <c r="H30" i="5"/>
  <c r="H29" i="5"/>
  <c r="H28" i="5"/>
  <c r="H27" i="5"/>
  <c r="H26" i="5"/>
  <c r="H25" i="5"/>
  <c r="H24" i="5"/>
  <c r="H23" i="5"/>
  <c r="H22" i="5"/>
  <c r="H21" i="5"/>
  <c r="H20" i="5"/>
  <c r="H19" i="5"/>
  <c r="H18" i="5"/>
  <c r="H17" i="5"/>
  <c r="H16" i="5"/>
  <c r="H15" i="5"/>
  <c r="H14" i="5"/>
  <c r="H13" i="5"/>
  <c r="H12" i="5"/>
  <c r="H11" i="5"/>
  <c r="H10" i="5"/>
  <c r="G20" i="9" l="1"/>
  <c r="G12" i="9"/>
  <c r="L31" i="7" a="1"/>
  <c r="L14" i="7" a="1"/>
  <c r="L17" i="7" a="1"/>
  <c r="L20" i="7" a="1"/>
  <c r="J29" i="7" a="1"/>
  <c r="L37" i="7" a="1"/>
  <c r="J22" i="7" a="1"/>
  <c r="J30" i="7" a="1"/>
  <c r="L16" i="7" a="1"/>
  <c r="J26" i="7" a="1"/>
  <c r="L11" i="7" a="1"/>
  <c r="L21" i="7" a="1"/>
  <c r="L19" i="7" a="1"/>
  <c r="L25" i="7" a="1"/>
  <c r="J32" i="7" a="1"/>
  <c r="J12" i="7" a="1"/>
  <c r="J24" i="7" a="1"/>
  <c r="J27" i="7" a="1"/>
  <c r="L28" i="7" a="1"/>
  <c r="J38" i="7" a="1"/>
  <c r="L23" i="7" a="1"/>
  <c r="L33" i="7" a="1"/>
  <c r="L26" i="7" a="1"/>
  <c r="J33" i="7" a="1"/>
  <c r="L12" i="7" a="1"/>
  <c r="L29" i="7" a="1"/>
  <c r="L24" i="7" a="1"/>
  <c r="L13" i="7" a="1"/>
  <c r="J35" i="7" a="1"/>
  <c r="J13" i="7" a="1"/>
  <c r="L10" i="7" a="1"/>
  <c r="J21" i="7" a="1"/>
  <c r="J37" i="7" a="1"/>
  <c r="L27" i="7" a="1"/>
  <c r="J23" i="7" a="1"/>
  <c r="L38" i="7" a="1"/>
  <c r="J15" i="7" a="1"/>
  <c r="L22" i="7" a="1"/>
  <c r="J28" i="7" a="1"/>
  <c r="L36" i="7" a="1"/>
  <c r="L15" i="7" a="1"/>
  <c r="J20" i="7" a="1"/>
  <c r="J18" i="7" a="1"/>
  <c r="J34" i="7" a="1"/>
  <c r="J36" i="7" a="1"/>
  <c r="L30" i="7" a="1"/>
  <c r="J17" i="7" a="1"/>
  <c r="L18" i="7" a="1"/>
  <c r="J31" i="7" a="1"/>
  <c r="L32" i="7" a="1"/>
  <c r="J25" i="7" a="1"/>
  <c r="J11" i="7" a="1"/>
  <c r="L35" i="7" a="1"/>
  <c r="L34" i="7" a="1"/>
  <c r="J10" i="7" a="1"/>
  <c r="J19" i="7" a="1"/>
  <c r="J16" i="7" a="1"/>
  <c r="J14" i="7" a="1"/>
  <c r="N11" i="5" a="1"/>
  <c r="N11" i="5" l="1"/>
  <c r="J24" i="7"/>
  <c r="L11" i="7"/>
  <c r="J10" i="7"/>
  <c r="L13" i="7"/>
  <c r="J16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38" i="7"/>
  <c r="J14" i="7"/>
  <c r="J15" i="7"/>
  <c r="L14" i="7"/>
  <c r="L15" i="7"/>
  <c r="J18" i="7"/>
  <c r="J19" i="7"/>
  <c r="J20" i="7"/>
  <c r="J21" i="7"/>
  <c r="J22" i="7"/>
  <c r="L12" i="7"/>
  <c r="L24" i="7"/>
  <c r="L10" i="7"/>
  <c r="L16" i="7"/>
  <c r="L25" i="7"/>
  <c r="L26" i="7"/>
  <c r="L27" i="7"/>
  <c r="L28" i="7"/>
  <c r="L29" i="7"/>
  <c r="L30" i="7"/>
  <c r="L31" i="7"/>
  <c r="L32" i="7"/>
  <c r="L33" i="7"/>
  <c r="L34" i="7"/>
  <c r="L35" i="7"/>
  <c r="L36" i="7"/>
  <c r="L37" i="7"/>
  <c r="L38" i="7"/>
  <c r="L23" i="7"/>
  <c r="J17" i="7"/>
  <c r="K18" i="7" s="1"/>
  <c r="J11" i="7"/>
  <c r="J12" i="7"/>
  <c r="L17" i="7"/>
  <c r="J23" i="7"/>
  <c r="J13" i="7"/>
  <c r="L18" i="7"/>
  <c r="L19" i="7"/>
  <c r="L20" i="7"/>
  <c r="L21" i="7"/>
  <c r="L22" i="7"/>
  <c r="E20" i="5" a="1"/>
  <c r="E16" i="5" a="1"/>
  <c r="E27" i="5" a="1"/>
  <c r="E18" i="5" a="1"/>
  <c r="E36" i="5" a="1"/>
  <c r="E40" i="5" a="1"/>
  <c r="E29" i="5" a="1"/>
  <c r="E41" i="5" a="1"/>
  <c r="E32" i="5" a="1"/>
  <c r="E14" i="5" a="1"/>
  <c r="E22" i="5" a="1"/>
  <c r="E38" i="5" a="1"/>
  <c r="E25" i="5" a="1"/>
  <c r="E31" i="5" a="1"/>
  <c r="E33" i="5" a="1"/>
  <c r="E24" i="5" a="1"/>
  <c r="E30" i="5" a="1"/>
  <c r="E17" i="5" a="1"/>
  <c r="E37" i="5" a="1"/>
  <c r="E43" i="5" a="1"/>
  <c r="E45" i="5" a="1"/>
  <c r="E48" i="5" a="1"/>
  <c r="E21" i="5" a="1"/>
  <c r="E10" i="5" a="1"/>
  <c r="E47" i="5" a="1"/>
  <c r="E13" i="5" a="1"/>
  <c r="E50" i="5" a="1"/>
  <c r="E19" i="5" a="1"/>
  <c r="E35" i="5" a="1"/>
  <c r="E46" i="5" a="1"/>
  <c r="E39" i="5" a="1"/>
  <c r="E42" i="5" a="1"/>
  <c r="E15" i="5" a="1"/>
  <c r="E11" i="5" a="1"/>
  <c r="E23" i="5" a="1"/>
  <c r="E26" i="5" a="1"/>
  <c r="E49" i="5" a="1"/>
  <c r="E28" i="5" a="1"/>
  <c r="E34" i="5" a="1"/>
  <c r="E12" i="5" a="1"/>
  <c r="E44" i="5" a="1"/>
  <c r="K14" i="7" l="1"/>
  <c r="M13" i="7"/>
  <c r="E49" i="5"/>
  <c r="F49" i="5" s="1"/>
  <c r="E45" i="5"/>
  <c r="F45" i="5" s="1"/>
  <c r="E41" i="5"/>
  <c r="F41" i="5" s="1"/>
  <c r="E37" i="5"/>
  <c r="F37" i="5" s="1"/>
  <c r="E33" i="5"/>
  <c r="F33" i="5" s="1"/>
  <c r="E29" i="5"/>
  <c r="F29" i="5" s="1"/>
  <c r="E25" i="5"/>
  <c r="F25" i="5" s="1"/>
  <c r="E21" i="5"/>
  <c r="F21" i="5" s="1"/>
  <c r="E17" i="5"/>
  <c r="F17" i="5" s="1"/>
  <c r="E13" i="5"/>
  <c r="F13" i="5" s="1"/>
  <c r="E48" i="5"/>
  <c r="F48" i="5" s="1"/>
  <c r="E44" i="5"/>
  <c r="F44" i="5" s="1"/>
  <c r="E40" i="5"/>
  <c r="F40" i="5" s="1"/>
  <c r="E36" i="5"/>
  <c r="F36" i="5" s="1"/>
  <c r="E32" i="5"/>
  <c r="F32" i="5" s="1"/>
  <c r="E28" i="5"/>
  <c r="F28" i="5" s="1"/>
  <c r="E24" i="5"/>
  <c r="F24" i="5" s="1"/>
  <c r="E20" i="5"/>
  <c r="F20" i="5" s="1"/>
  <c r="E16" i="5"/>
  <c r="F16" i="5" s="1"/>
  <c r="E12" i="5"/>
  <c r="F12" i="5" s="1"/>
  <c r="E47" i="5"/>
  <c r="F47" i="5" s="1"/>
  <c r="E43" i="5"/>
  <c r="F43" i="5" s="1"/>
  <c r="E39" i="5"/>
  <c r="F39" i="5" s="1"/>
  <c r="E35" i="5"/>
  <c r="F35" i="5" s="1"/>
  <c r="E31" i="5"/>
  <c r="F31" i="5" s="1"/>
  <c r="E27" i="5"/>
  <c r="F27" i="5" s="1"/>
  <c r="E23" i="5"/>
  <c r="F23" i="5" s="1"/>
  <c r="E19" i="5"/>
  <c r="F19" i="5" s="1"/>
  <c r="E15" i="5"/>
  <c r="F15" i="5" s="1"/>
  <c r="E11" i="5"/>
  <c r="F11" i="5" s="1"/>
  <c r="E14" i="5"/>
  <c r="F14" i="5" s="1"/>
  <c r="E18" i="5"/>
  <c r="F18" i="5" s="1"/>
  <c r="E22" i="5"/>
  <c r="F22" i="5" s="1"/>
  <c r="E26" i="5"/>
  <c r="F26" i="5" s="1"/>
  <c r="E30" i="5"/>
  <c r="F30" i="5" s="1"/>
  <c r="E34" i="5"/>
  <c r="F34" i="5" s="1"/>
  <c r="E38" i="5"/>
  <c r="F38" i="5" s="1"/>
  <c r="E42" i="5"/>
  <c r="F42" i="5" s="1"/>
  <c r="E46" i="5"/>
  <c r="F46" i="5" s="1"/>
  <c r="E50" i="5"/>
  <c r="F50" i="5" s="1"/>
  <c r="E10" i="5"/>
  <c r="F10" i="5" s="1"/>
  <c r="M33" i="7"/>
  <c r="M25" i="7"/>
  <c r="K24" i="7"/>
  <c r="M15" i="7"/>
  <c r="K34" i="7"/>
  <c r="K33" i="7"/>
  <c r="K23" i="7"/>
  <c r="M18" i="7"/>
  <c r="K26" i="7"/>
  <c r="M12" i="7"/>
  <c r="M24" i="7"/>
  <c r="K16" i="7"/>
  <c r="M32" i="7"/>
  <c r="K31" i="7"/>
  <c r="K30" i="7"/>
  <c r="K37" i="7"/>
  <c r="K29" i="7"/>
  <c r="M38" i="7"/>
  <c r="K21" i="7"/>
  <c r="K19" i="7"/>
  <c r="M30" i="7"/>
  <c r="K20" i="7"/>
  <c r="M31" i="7"/>
  <c r="K22" i="7"/>
  <c r="K15" i="7"/>
  <c r="K32" i="7"/>
  <c r="M11" i="7"/>
  <c r="K38" i="7"/>
  <c r="M21" i="7"/>
  <c r="M23" i="7"/>
  <c r="M22" i="7"/>
  <c r="M37" i="7"/>
  <c r="M28" i="7"/>
  <c r="M20" i="7"/>
  <c r="M35" i="7"/>
  <c r="M27" i="7"/>
  <c r="M16" i="7"/>
  <c r="K36" i="7"/>
  <c r="K28" i="7"/>
  <c r="K17" i="7"/>
  <c r="M29" i="7"/>
  <c r="M36" i="7"/>
  <c r="K13" i="7"/>
  <c r="M19" i="7"/>
  <c r="K12" i="7"/>
  <c r="M34" i="7"/>
  <c r="M26" i="7"/>
  <c r="K35" i="7"/>
  <c r="K27" i="7"/>
  <c r="M14" i="7"/>
  <c r="M17" i="7"/>
  <c r="K11" i="7"/>
  <c r="K25" i="7"/>
  <c r="D34" i="7" l="1"/>
  <c r="D35" i="7"/>
  <c r="D36" i="7"/>
  <c r="C27" i="7"/>
  <c r="C29" i="7" s="1"/>
  <c r="E27" i="7"/>
  <c r="D27" i="7"/>
  <c r="C36" i="7"/>
  <c r="C19" i="7"/>
  <c r="N20" i="5"/>
  <c r="N21" i="5" s="1"/>
  <c r="C35" i="7"/>
  <c r="C34" i="7"/>
  <c r="C26" i="7"/>
  <c r="E26" i="7"/>
  <c r="D26" i="7"/>
  <c r="C20" i="7"/>
  <c r="E20" i="7"/>
  <c r="D20" i="7"/>
  <c r="E19" i="7"/>
  <c r="D19" i="7"/>
  <c r="E33" i="7" l="1"/>
  <c r="D29" i="7"/>
  <c r="E36" i="7"/>
  <c r="E37" i="7" s="1"/>
  <c r="E34" i="7"/>
  <c r="E35" i="7"/>
  <c r="F27" i="7"/>
  <c r="E29" i="7"/>
  <c r="F26" i="7"/>
  <c r="G26" i="7" s="1"/>
  <c r="C22" i="7"/>
  <c r="F20" i="7"/>
  <c r="G21" i="7" s="1"/>
  <c r="F19" i="7"/>
  <c r="G19" i="7" s="1"/>
  <c r="D22" i="7"/>
  <c r="E22" i="7"/>
  <c r="G28" i="7" l="1"/>
  <c r="G29" i="7" s="1"/>
  <c r="F29" i="7"/>
  <c r="G22" i="7"/>
  <c r="F22" i="7"/>
  <c r="M12" i="6"/>
  <c r="M13" i="6"/>
  <c r="M14" i="6"/>
  <c r="M15" i="6"/>
  <c r="M16" i="6"/>
  <c r="M17" i="6"/>
  <c r="I38" i="6"/>
  <c r="I37" i="6"/>
  <c r="I36" i="6"/>
  <c r="I35" i="6"/>
  <c r="I34" i="6"/>
  <c r="I33" i="6"/>
  <c r="I32" i="6"/>
  <c r="I31" i="6"/>
  <c r="I30" i="6"/>
  <c r="I29" i="6"/>
  <c r="I28" i="6"/>
  <c r="I27" i="6"/>
  <c r="I26" i="6"/>
  <c r="I25" i="6"/>
  <c r="I24" i="6"/>
  <c r="I23" i="6"/>
  <c r="I22" i="6"/>
  <c r="I21" i="6"/>
  <c r="I20" i="6"/>
  <c r="I19" i="6"/>
  <c r="I18" i="6"/>
  <c r="I17" i="6"/>
  <c r="I16" i="6"/>
  <c r="I15" i="6"/>
  <c r="I14" i="6"/>
  <c r="I13" i="6"/>
  <c r="I12" i="6"/>
  <c r="I11" i="6"/>
  <c r="I10" i="6"/>
  <c r="C28" i="6" a="1"/>
  <c r="C27" i="6" a="1"/>
  <c r="C18" i="6" a="1"/>
  <c r="C21" i="6" a="1"/>
  <c r="C30" i="6" a="1"/>
  <c r="E30" i="6" a="1"/>
  <c r="E35" i="6" a="1"/>
  <c r="E31" i="6" a="1"/>
  <c r="E27" i="6" a="1"/>
  <c r="C34" i="6" a="1"/>
  <c r="E37" i="6" a="1"/>
  <c r="E13" i="6" a="1"/>
  <c r="C20" i="6" a="1"/>
  <c r="E25" i="6" a="1"/>
  <c r="E36" i="6" a="1"/>
  <c r="E17" i="6" a="1"/>
  <c r="C32" i="6" a="1"/>
  <c r="E28" i="6" a="1"/>
  <c r="E21" i="6" a="1"/>
  <c r="C29" i="6" a="1"/>
  <c r="E33" i="6" a="1"/>
  <c r="E16" i="6" a="1"/>
  <c r="E22" i="6" a="1"/>
  <c r="C19" i="6" a="1"/>
  <c r="C35" i="6" a="1"/>
  <c r="E24" i="6" a="1"/>
  <c r="C38" i="6" a="1"/>
  <c r="C22" i="6" a="1"/>
  <c r="C36" i="6" a="1"/>
  <c r="C31" i="6" a="1"/>
  <c r="E34" i="6" a="1"/>
  <c r="E14" i="6" a="1"/>
  <c r="E15" i="6" a="1"/>
  <c r="C13" i="6" a="1"/>
  <c r="E11" i="6" a="1"/>
  <c r="C16" i="6" a="1"/>
  <c r="E26" i="6" a="1"/>
  <c r="E32" i="6" a="1"/>
  <c r="E29" i="6" a="1"/>
  <c r="C11" i="6" a="1"/>
  <c r="E10" i="6" a="1"/>
  <c r="C14" i="6" a="1"/>
  <c r="E12" i="6" a="1"/>
  <c r="C37" i="6" a="1"/>
  <c r="E38" i="6" a="1"/>
  <c r="C17" i="6" a="1"/>
  <c r="C26" i="6" a="1"/>
  <c r="C25" i="6" a="1"/>
  <c r="E18" i="6" a="1"/>
  <c r="E19" i="6" a="1"/>
  <c r="C24" i="6" a="1"/>
  <c r="C10" i="6" a="1"/>
  <c r="C12" i="6" a="1"/>
  <c r="C33" i="6" a="1"/>
  <c r="C23" i="6" a="1"/>
  <c r="E20" i="6" a="1"/>
  <c r="C15" i="6" a="1"/>
  <c r="E23" i="6" a="1"/>
  <c r="E35" i="6" l="1"/>
  <c r="E27" i="6"/>
  <c r="E23" i="6"/>
  <c r="E11" i="6"/>
  <c r="C10" i="6"/>
  <c r="E36" i="6"/>
  <c r="E32" i="6"/>
  <c r="E28" i="6"/>
  <c r="E24" i="6"/>
  <c r="E20" i="6"/>
  <c r="E16" i="6"/>
  <c r="E12" i="6"/>
  <c r="E38" i="6"/>
  <c r="E34" i="6"/>
  <c r="E30" i="6"/>
  <c r="F31" i="6" s="1"/>
  <c r="E26" i="6"/>
  <c r="F27" i="6" s="1"/>
  <c r="E22" i="6"/>
  <c r="E18" i="6"/>
  <c r="E14" i="6"/>
  <c r="E10" i="6"/>
  <c r="E31" i="6"/>
  <c r="E19" i="6"/>
  <c r="F20" i="6" s="1"/>
  <c r="E37" i="6"/>
  <c r="F38" i="6" s="1"/>
  <c r="E33" i="6"/>
  <c r="F34" i="6" s="1"/>
  <c r="E29" i="6"/>
  <c r="E25" i="6"/>
  <c r="E21" i="6"/>
  <c r="E17" i="6"/>
  <c r="F18" i="6" s="1"/>
  <c r="E13" i="6"/>
  <c r="E15" i="6"/>
  <c r="F16" i="6" s="1"/>
  <c r="C23" i="6"/>
  <c r="C12" i="6"/>
  <c r="C25" i="6"/>
  <c r="C32" i="6"/>
  <c r="C36" i="6"/>
  <c r="C17" i="6"/>
  <c r="C22" i="6"/>
  <c r="C16" i="6"/>
  <c r="C11" i="6"/>
  <c r="C15" i="6"/>
  <c r="C19" i="6"/>
  <c r="C13" i="6"/>
  <c r="C24" i="6"/>
  <c r="C31" i="6"/>
  <c r="C35" i="6"/>
  <c r="C20" i="6"/>
  <c r="C14" i="6"/>
  <c r="C18" i="6"/>
  <c r="C30" i="6"/>
  <c r="C34" i="6"/>
  <c r="C38" i="6"/>
  <c r="C21" i="6"/>
  <c r="C26" i="6"/>
  <c r="C27" i="6"/>
  <c r="C28" i="6"/>
  <c r="C29" i="6"/>
  <c r="C33" i="6"/>
  <c r="C37" i="6"/>
  <c r="F29" i="6" l="1"/>
  <c r="F35" i="6"/>
  <c r="D12" i="6"/>
  <c r="F11" i="6"/>
  <c r="F22" i="6"/>
  <c r="F24" i="6"/>
  <c r="F14" i="6"/>
  <c r="F32" i="6"/>
  <c r="F23" i="6"/>
  <c r="F33" i="6"/>
  <c r="F37" i="6"/>
  <c r="D11" i="6"/>
  <c r="F12" i="6"/>
  <c r="F15" i="6"/>
  <c r="F17" i="6"/>
  <c r="D13" i="6"/>
  <c r="F26" i="6"/>
  <c r="F19" i="6"/>
  <c r="F21" i="6"/>
  <c r="F28" i="6"/>
  <c r="F13" i="6"/>
  <c r="F30" i="6"/>
  <c r="F25" i="6"/>
  <c r="F36" i="6"/>
  <c r="D22" i="6"/>
  <c r="D19" i="6"/>
  <c r="D32" i="6"/>
  <c r="D17" i="6"/>
  <c r="D34" i="6"/>
  <c r="D14" i="6"/>
  <c r="D23" i="6"/>
  <c r="D26" i="6"/>
  <c r="D15" i="6"/>
  <c r="D18" i="6"/>
  <c r="D30" i="6"/>
  <c r="D20" i="6"/>
  <c r="D29" i="6"/>
  <c r="D35" i="6"/>
  <c r="D21" i="6"/>
  <c r="D28" i="6"/>
  <c r="D25" i="6"/>
  <c r="D16" i="6"/>
  <c r="D37" i="6"/>
  <c r="D27" i="6"/>
  <c r="D31" i="6"/>
  <c r="D36" i="6"/>
  <c r="D38" i="6"/>
  <c r="D33" i="6"/>
  <c r="D24" i="6"/>
  <c r="L24" i="6" l="1"/>
  <c r="L23" i="6"/>
  <c r="M23" i="6"/>
  <c r="M22" i="6"/>
  <c r="M24" i="6" s="1"/>
  <c r="L22" i="6"/>
  <c r="K50" i="5" l="1"/>
  <c r="K49" i="5"/>
  <c r="K48" i="5"/>
  <c r="K47" i="5"/>
  <c r="K46" i="5"/>
  <c r="K45" i="5"/>
  <c r="K44" i="5"/>
  <c r="K43" i="5"/>
  <c r="K42" i="5"/>
  <c r="K41" i="5"/>
  <c r="K40" i="5"/>
  <c r="K39" i="5"/>
  <c r="K38" i="5"/>
  <c r="K37" i="5"/>
  <c r="K36" i="5"/>
  <c r="K35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G28" i="5" l="1"/>
  <c r="G17" i="5"/>
  <c r="G44" i="5"/>
  <c r="G12" i="5"/>
  <c r="G30" i="5"/>
  <c r="G47" i="5"/>
  <c r="G24" i="5"/>
  <c r="G38" i="5"/>
  <c r="G40" i="5"/>
  <c r="G39" i="5"/>
  <c r="G14" i="5"/>
  <c r="G25" i="5"/>
  <c r="G48" i="5"/>
  <c r="G20" i="5"/>
  <c r="G35" i="5"/>
  <c r="G42" i="5"/>
  <c r="G19" i="5"/>
  <c r="G29" i="5"/>
  <c r="G13" i="5"/>
  <c r="G46" i="5"/>
  <c r="G36" i="5"/>
  <c r="G26" i="5"/>
  <c r="G41" i="5"/>
  <c r="G49" i="5"/>
  <c r="G32" i="5"/>
  <c r="G15" i="5"/>
  <c r="G27" i="5"/>
  <c r="G33" i="5"/>
  <c r="G18" i="5"/>
  <c r="G23" i="5"/>
  <c r="G45" i="5"/>
  <c r="G34" i="5"/>
  <c r="G21" i="5"/>
  <c r="G50" i="5"/>
  <c r="G16" i="5"/>
  <c r="G43" i="5"/>
  <c r="G37" i="5"/>
  <c r="G22" i="5"/>
  <c r="G31" i="5"/>
  <c r="G11" i="5"/>
  <c r="N26" i="5" l="1"/>
  <c r="N25" i="5"/>
  <c r="N24" i="5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<sst xmlns="http://schemas.openxmlformats.org/spreadsheetml/2006/main" count="160" uniqueCount="94">
  <si>
    <t>Fixed</t>
  </si>
  <si>
    <t>Floating</t>
  </si>
  <si>
    <t>Value (base rate)</t>
  </si>
  <si>
    <t>Value (adjusted rate)</t>
  </si>
  <si>
    <t>Discounting Approach</t>
  </si>
  <si>
    <t>Tenor</t>
  </si>
  <si>
    <t>Funding spread</t>
  </si>
  <si>
    <t>Symmetric FVA (bps)</t>
  </si>
  <si>
    <t>FCA</t>
  </si>
  <si>
    <t>FBA</t>
  </si>
  <si>
    <t>FVA</t>
  </si>
  <si>
    <t>EPE</t>
  </si>
  <si>
    <t>ENE</t>
  </si>
  <si>
    <t>EPE+ENE</t>
  </si>
  <si>
    <t>Fwd FS</t>
  </si>
  <si>
    <t>Fund DF</t>
  </si>
  <si>
    <t>FS</t>
  </si>
  <si>
    <t>Symmetric</t>
  </si>
  <si>
    <t>Asymmetric</t>
  </si>
  <si>
    <t>Borrowing</t>
  </si>
  <si>
    <t>Lending</t>
  </si>
  <si>
    <t>FS (B)</t>
  </si>
  <si>
    <t>FS (L)</t>
  </si>
  <si>
    <t>Fwd FS (L)</t>
  </si>
  <si>
    <t>Fwd FS (B)</t>
  </si>
  <si>
    <t>FVA calculations</t>
  </si>
  <si>
    <t>Portfolio</t>
  </si>
  <si>
    <t>Trade EPE</t>
  </si>
  <si>
    <t>Stand-alone</t>
  </si>
  <si>
    <t>Trade ENE</t>
  </si>
  <si>
    <t>Portfolio ENE</t>
  </si>
  <si>
    <t>Total</t>
  </si>
  <si>
    <t>Total EPE</t>
  </si>
  <si>
    <t>Porfolio EPE</t>
  </si>
  <si>
    <t>Incremental</t>
  </si>
  <si>
    <t>Total ENE</t>
  </si>
  <si>
    <t>NSFR invariance</t>
  </si>
  <si>
    <t>Liability RSF</t>
  </si>
  <si>
    <t>XXX</t>
  </si>
  <si>
    <t>YYY</t>
  </si>
  <si>
    <t>ZZZ</t>
  </si>
  <si>
    <t>ZYX</t>
  </si>
  <si>
    <t>Flat100</t>
  </si>
  <si>
    <t>Flat150</t>
  </si>
  <si>
    <t>Funding Curve</t>
  </si>
  <si>
    <t>Formula approach</t>
  </si>
  <si>
    <t>Payer</t>
  </si>
  <si>
    <t>Bilateral CSA (Counterparty posts to segregated account)</t>
  </si>
  <si>
    <t>Uncollateralised</t>
  </si>
  <si>
    <t>Unilateral CSA, in favour of Bank</t>
  </si>
  <si>
    <t>Unilateral CSA, in favour of Counterparty</t>
  </si>
  <si>
    <t>Receiver</t>
  </si>
  <si>
    <t>Submission</t>
  </si>
  <si>
    <t>Possible calculations</t>
  </si>
  <si>
    <t>FBA/DVA</t>
  </si>
  <si>
    <t>CVA</t>
  </si>
  <si>
    <t>Check</t>
  </si>
  <si>
    <t>6M</t>
  </si>
  <si>
    <t>1Y</t>
  </si>
  <si>
    <t>2Y</t>
  </si>
  <si>
    <t>3Y</t>
  </si>
  <si>
    <t>4Y</t>
  </si>
  <si>
    <t>5Y</t>
  </si>
  <si>
    <t>7Y</t>
  </si>
  <si>
    <t>10Y</t>
  </si>
  <si>
    <t>15Y</t>
  </si>
  <si>
    <t>20Y</t>
  </si>
  <si>
    <t>30Y</t>
  </si>
  <si>
    <t>Recovery Rate</t>
  </si>
  <si>
    <t>Asset</t>
  </si>
  <si>
    <t>Liability</t>
  </si>
  <si>
    <t>Approx. Funding Spread</t>
  </si>
  <si>
    <t>CDS Curve</t>
  </si>
  <si>
    <t>Funding Curves</t>
  </si>
  <si>
    <t>Directional</t>
  </si>
  <si>
    <t>Risk-reducing</t>
  </si>
  <si>
    <t>7Y payer IRS</t>
  </si>
  <si>
    <t>5Y payer IRS</t>
  </si>
  <si>
    <t>5Y USDJPY XCCY</t>
  </si>
  <si>
    <t>5Yx5Y swaption</t>
  </si>
  <si>
    <t>Marginal</t>
  </si>
  <si>
    <t>EPE1</t>
  </si>
  <si>
    <t>EPE2</t>
  </si>
  <si>
    <t>EPE3</t>
  </si>
  <si>
    <t>EPE4</t>
  </si>
  <si>
    <t>ENE1</t>
  </si>
  <si>
    <t>ENE2</t>
  </si>
  <si>
    <t>ENE3</t>
  </si>
  <si>
    <t>ENE4</t>
  </si>
  <si>
    <t>EV</t>
  </si>
  <si>
    <t>Blue = Inputs</t>
  </si>
  <si>
    <t>Grey = Fixed</t>
  </si>
  <si>
    <t>White = Calculations</t>
  </si>
  <si>
    <t>Green = Results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</si>
</sst>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3" formatCode="_-* #,##0.00_-;\-* #,##0.00_-;_-* &quot;-&quot;??_-;_-@_-"/>
    <numFmt numFmtId="164" formatCode="_-* #,##0\ _F_-;\-* #,##0\ _F_-;_-* &quot;-&quot;\ _F_-;_-@_-"/>
    <numFmt numFmtId="165" formatCode="_-* #,##0.00\ _F_-;\-* #,##0.00\ _F_-;_-* &quot;-&quot;??\ _F_-;_-@_-"/>
    <numFmt numFmtId="166" formatCode="_-* #,##0\ &quot;F&quot;_-;\-* #,##0\ &quot;F&quot;_-;_-* &quot;-&quot;\ &quot;F&quot;_-;_-@_-"/>
    <numFmt numFmtId="167" formatCode="_-* #,##0.00\ &quot;F&quot;_-;\-* #,##0.00\ &quot;F&quot;_-;_-* &quot;-&quot;??\ &quot;F&quot;_-;_-@_-"/>
    <numFmt numFmtId="168" formatCode="0.000000%"/>
    <numFmt numFmtId="169" formatCode="#,##0.0;\-#,##0.0"/>
    <numFmt numFmtId="170" formatCode="0.0000"/>
    <numFmt numFmtId="171" formatCode="0.00000"/>
    <numFmt numFmtId="172" formatCode="0.000%"/>
    <numFmt numFmtId="173" formatCode="0.000"/>
    <numFmt numFmtId="174" formatCode="#,##0.0"/>
    <numFmt numFmtId="175" formatCode="0.0"/>
  </numFmts>
  <fonts count="30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MS Sans Serif"/>
      <family val="2"/>
    </font>
    <font>
      <sz val="8.5"/>
      <name val="MS Sans Serif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0"/>
      <name val="MS Sans Serif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i/>
      <sz val="10"/>
      <name val="Arial"/>
      <family val="2"/>
    </font>
    <font>
      <b/>
      <sz val="24"/>
      <name val="MS Sans Serif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name val="Arial"/>
      <family val="2"/>
    </font>
    <font>
      <sz val="10"/>
      <name val="Wingdings"/>
      <charset val="2"/>
    </font>
    <font>
      <b/>
      <i/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i/>
      <sz val="11"/>
      <name val="Calibri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9"/>
      </patternFill>
    </fill>
    <fill>
      <patternFill patternType="darkGray">
        <fgColor indexed="9"/>
        <bgColor indexed="43"/>
      </patternFill>
    </fill>
    <fill>
      <patternFill patternType="mediumGray">
        <fgColor indexed="9"/>
        <b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60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22" borderId="3" applyNumberFormat="0" applyFont="0" applyBorder="0" applyAlignment="0" applyProtection="0">
      <alignment horizontal="centerContinuous"/>
    </xf>
    <xf numFmtId="0" fontId="8" fillId="23" borderId="4" applyNumberFormat="0" applyBorder="0">
      <alignment horizontal="left"/>
    </xf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24" borderId="5" applyNumberFormat="0" applyFont="0" applyBorder="0" applyAlignment="0">
      <alignment horizontal="centerContinuous"/>
    </xf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1" applyNumberFormat="0" applyAlignment="0" applyProtection="0"/>
    <xf numFmtId="0" fontId="16" fillId="0" borderId="9" applyNumberFormat="0" applyFill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1" fillId="0" borderId="0">
      <alignment horizontal="right"/>
    </xf>
    <xf numFmtId="0" fontId="17" fillId="25" borderId="0" applyNumberFormat="0" applyBorder="0" applyAlignment="0" applyProtection="0"/>
    <xf numFmtId="0" fontId="1" fillId="0" borderId="0"/>
    <xf numFmtId="0" fontId="2" fillId="26" borderId="10" applyNumberFormat="0" applyFont="0" applyAlignment="0" applyProtection="0"/>
    <xf numFmtId="0" fontId="18" fillId="20" borderId="11" applyNumberFormat="0" applyAlignment="0" applyProtection="0"/>
    <xf numFmtId="0" fontId="19" fillId="27" borderId="12">
      <alignment horizontal="center"/>
    </xf>
    <xf numFmtId="0" fontId="1" fillId="0" borderId="0">
      <alignment horizontal="left" wrapText="1"/>
    </xf>
    <xf numFmtId="0" fontId="20" fillId="0" borderId="0">
      <alignment horizontal="center"/>
    </xf>
    <xf numFmtId="0" fontId="21" fillId="0" borderId="0" applyNumberFormat="0" applyFill="0" applyBorder="0" applyAlignment="0" applyProtection="0"/>
    <xf numFmtId="0" fontId="22" fillId="0" borderId="13" applyNumberFormat="0" applyFill="0" applyAlignment="0" applyProtection="0"/>
    <xf numFmtId="0" fontId="23" fillId="0" borderId="0" applyNumberFormat="0" applyFill="0" applyBorder="0" applyAlignment="0" applyProtection="0"/>
    <xf numFmtId="0" fontId="24" fillId="28" borderId="0">
      <alignment horizontal="right"/>
    </xf>
    <xf numFmtId="169" fontId="1" fillId="0" borderId="0">
      <alignment horizontal="center"/>
    </xf>
    <xf numFmtId="9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1" fillId="0" borderId="0"/>
  </cellStyleXfs>
  <cellXfs count="132">
    <xf numFmtId="0" fontId="0" fillId="0" borderId="0" xfId="0"/>
    <xf numFmtId="0" fontId="1" fillId="27" borderId="0" xfId="45" applyFill="1"/>
    <xf numFmtId="170" fontId="0" fillId="0" borderId="0" xfId="0" applyNumberFormat="1"/>
    <xf numFmtId="0" fontId="1" fillId="0" borderId="0" xfId="0" applyFont="1"/>
    <xf numFmtId="0" fontId="25" fillId="0" borderId="0" xfId="0" applyFont="1"/>
    <xf numFmtId="0" fontId="26" fillId="0" borderId="0" xfId="0" applyFont="1" applyAlignment="1">
      <alignment horizontal="center"/>
    </xf>
    <xf numFmtId="172" fontId="0" fillId="0" borderId="0" xfId="56" applyNumberFormat="1" applyFont="1" applyBorder="1"/>
    <xf numFmtId="172" fontId="0" fillId="0" borderId="0" xfId="58" applyNumberFormat="1" applyFont="1" applyAlignment="1">
      <alignment horizontal="center"/>
    </xf>
    <xf numFmtId="0" fontId="1" fillId="0" borderId="0" xfId="59"/>
    <xf numFmtId="1" fontId="1" fillId="0" borderId="0" xfId="59" applyNumberFormat="1"/>
    <xf numFmtId="10" fontId="1" fillId="0" borderId="0" xfId="58" applyNumberFormat="1" applyFont="1"/>
    <xf numFmtId="10" fontId="1" fillId="0" borderId="0" xfId="59" applyNumberFormat="1"/>
    <xf numFmtId="2" fontId="28" fillId="0" borderId="19" xfId="0" applyNumberFormat="1" applyFont="1" applyBorder="1"/>
    <xf numFmtId="0" fontId="28" fillId="0" borderId="22" xfId="0" applyFont="1" applyBorder="1" applyAlignment="1">
      <alignment horizontal="center"/>
    </xf>
    <xf numFmtId="0" fontId="28" fillId="0" borderId="20" xfId="0" applyFont="1" applyBorder="1" applyAlignment="1">
      <alignment horizontal="center"/>
    </xf>
    <xf numFmtId="0" fontId="28" fillId="0" borderId="21" xfId="0" applyFont="1" applyBorder="1" applyAlignment="1">
      <alignment horizontal="center"/>
    </xf>
    <xf numFmtId="0" fontId="28" fillId="0" borderId="0" xfId="0" applyFont="1"/>
    <xf numFmtId="2" fontId="28" fillId="29" borderId="15" xfId="0" applyNumberFormat="1" applyFont="1" applyFill="1" applyBorder="1"/>
    <xf numFmtId="170" fontId="28" fillId="29" borderId="23" xfId="0" applyNumberFormat="1" applyFont="1" applyFill="1" applyBorder="1"/>
    <xf numFmtId="170" fontId="28" fillId="29" borderId="0" xfId="0" applyNumberFormat="1" applyFont="1" applyFill="1"/>
    <xf numFmtId="10" fontId="28" fillId="0" borderId="23" xfId="58" applyNumberFormat="1" applyFont="1" applyBorder="1"/>
    <xf numFmtId="171" fontId="28" fillId="0" borderId="23" xfId="0" applyNumberFormat="1" applyFont="1" applyBorder="1"/>
    <xf numFmtId="172" fontId="28" fillId="0" borderId="23" xfId="58" applyNumberFormat="1" applyFont="1" applyBorder="1" applyAlignment="1">
      <alignment horizontal="center"/>
    </xf>
    <xf numFmtId="172" fontId="28" fillId="29" borderId="0" xfId="58" applyNumberFormat="1" applyFont="1" applyFill="1" applyBorder="1" applyAlignment="1">
      <alignment horizontal="center"/>
    </xf>
    <xf numFmtId="172" fontId="28" fillId="29" borderId="23" xfId="58" applyNumberFormat="1" applyFont="1" applyFill="1" applyBorder="1" applyAlignment="1">
      <alignment horizontal="center"/>
    </xf>
    <xf numFmtId="172" fontId="28" fillId="0" borderId="16" xfId="58" applyNumberFormat="1" applyFont="1" applyBorder="1" applyAlignment="1">
      <alignment horizontal="center"/>
    </xf>
    <xf numFmtId="0" fontId="28" fillId="0" borderId="29" xfId="59" applyFont="1" applyBorder="1" applyAlignment="1">
      <alignment horizontal="center"/>
    </xf>
    <xf numFmtId="0" fontId="28" fillId="30" borderId="41" xfId="59" applyFont="1" applyFill="1" applyBorder="1" applyAlignment="1">
      <alignment horizontal="center"/>
    </xf>
    <xf numFmtId="170" fontId="28" fillId="29" borderId="23" xfId="58" applyNumberFormat="1" applyFont="1" applyFill="1" applyBorder="1"/>
    <xf numFmtId="170" fontId="28" fillId="29" borderId="0" xfId="58" applyNumberFormat="1" applyFont="1" applyFill="1" applyBorder="1"/>
    <xf numFmtId="172" fontId="28" fillId="0" borderId="0" xfId="58" applyNumberFormat="1" applyFont="1" applyBorder="1" applyAlignment="1">
      <alignment horizontal="center"/>
    </xf>
    <xf numFmtId="0" fontId="28" fillId="29" borderId="15" xfId="59" applyFont="1" applyFill="1" applyBorder="1" applyAlignment="1">
      <alignment horizontal="center"/>
    </xf>
    <xf numFmtId="10" fontId="28" fillId="29" borderId="27" xfId="56" applyNumberFormat="1" applyFont="1" applyFill="1" applyBorder="1"/>
    <xf numFmtId="0" fontId="28" fillId="29" borderId="17" xfId="59" applyFont="1" applyFill="1" applyBorder="1" applyAlignment="1">
      <alignment horizontal="center"/>
    </xf>
    <xf numFmtId="10" fontId="28" fillId="29" borderId="26" xfId="56" applyNumberFormat="1" applyFont="1" applyFill="1" applyBorder="1"/>
    <xf numFmtId="0" fontId="28" fillId="0" borderId="14" xfId="0" applyFont="1" applyBorder="1"/>
    <xf numFmtId="172" fontId="28" fillId="31" borderId="25" xfId="58" applyNumberFormat="1" applyFont="1" applyFill="1" applyBorder="1"/>
    <xf numFmtId="0" fontId="28" fillId="0" borderId="15" xfId="0" applyFont="1" applyBorder="1"/>
    <xf numFmtId="172" fontId="28" fillId="31" borderId="27" xfId="58" applyNumberFormat="1" applyFont="1" applyFill="1" applyBorder="1"/>
    <xf numFmtId="0" fontId="28" fillId="0" borderId="17" xfId="0" applyFont="1" applyBorder="1"/>
    <xf numFmtId="174" fontId="28" fillId="31" borderId="26" xfId="0" applyNumberFormat="1" applyFont="1" applyFill="1" applyBorder="1"/>
    <xf numFmtId="174" fontId="28" fillId="31" borderId="23" xfId="0" applyNumberFormat="1" applyFont="1" applyFill="1" applyBorder="1"/>
    <xf numFmtId="172" fontId="28" fillId="0" borderId="17" xfId="56" applyNumberFormat="1" applyFont="1" applyBorder="1"/>
    <xf numFmtId="174" fontId="28" fillId="31" borderId="24" xfId="0" applyNumberFormat="1" applyFont="1" applyFill="1" applyBorder="1"/>
    <xf numFmtId="172" fontId="28" fillId="0" borderId="0" xfId="56" applyNumberFormat="1" applyFont="1" applyBorder="1"/>
    <xf numFmtId="2" fontId="28" fillId="29" borderId="17" xfId="0" applyNumberFormat="1" applyFont="1" applyFill="1" applyBorder="1"/>
    <xf numFmtId="170" fontId="28" fillId="29" borderId="24" xfId="58" applyNumberFormat="1" applyFont="1" applyFill="1" applyBorder="1"/>
    <xf numFmtId="170" fontId="28" fillId="29" borderId="28" xfId="58" applyNumberFormat="1" applyFont="1" applyFill="1" applyBorder="1"/>
    <xf numFmtId="10" fontId="28" fillId="0" borderId="24" xfId="58" applyNumberFormat="1" applyFont="1" applyBorder="1"/>
    <xf numFmtId="171" fontId="28" fillId="0" borderId="24" xfId="0" applyNumberFormat="1" applyFont="1" applyBorder="1"/>
    <xf numFmtId="172" fontId="28" fillId="0" borderId="28" xfId="58" applyNumberFormat="1" applyFont="1" applyBorder="1" applyAlignment="1">
      <alignment horizontal="center"/>
    </xf>
    <xf numFmtId="172" fontId="28" fillId="0" borderId="24" xfId="58" applyNumberFormat="1" applyFont="1" applyBorder="1" applyAlignment="1">
      <alignment horizontal="center"/>
    </xf>
    <xf numFmtId="172" fontId="28" fillId="29" borderId="28" xfId="58" applyNumberFormat="1" applyFont="1" applyFill="1" applyBorder="1" applyAlignment="1">
      <alignment horizontal="center"/>
    </xf>
    <xf numFmtId="172" fontId="28" fillId="29" borderId="24" xfId="58" applyNumberFormat="1" applyFont="1" applyFill="1" applyBorder="1" applyAlignment="1">
      <alignment horizontal="center"/>
    </xf>
    <xf numFmtId="172" fontId="28" fillId="0" borderId="18" xfId="58" applyNumberFormat="1" applyFont="1" applyBorder="1" applyAlignment="1">
      <alignment horizontal="center"/>
    </xf>
    <xf numFmtId="172" fontId="28" fillId="0" borderId="0" xfId="58" applyNumberFormat="1" applyFont="1" applyAlignment="1">
      <alignment horizontal="center"/>
    </xf>
    <xf numFmtId="0" fontId="28" fillId="0" borderId="29" xfId="0" applyFont="1" applyBorder="1"/>
    <xf numFmtId="0" fontId="28" fillId="0" borderId="32" xfId="0" applyFont="1" applyBorder="1"/>
    <xf numFmtId="0" fontId="28" fillId="0" borderId="41" xfId="0" applyFont="1" applyBorder="1"/>
    <xf numFmtId="0" fontId="28" fillId="0" borderId="31" xfId="0" applyFont="1" applyBorder="1"/>
    <xf numFmtId="0" fontId="28" fillId="0" borderId="19" xfId="0" applyFont="1" applyBorder="1"/>
    <xf numFmtId="0" fontId="28" fillId="0" borderId="21" xfId="0" applyFont="1" applyBorder="1" applyAlignment="1">
      <alignment horizontal="right"/>
    </xf>
    <xf numFmtId="0" fontId="28" fillId="0" borderId="23" xfId="0" applyFont="1" applyBorder="1"/>
    <xf numFmtId="175" fontId="28" fillId="30" borderId="27" xfId="0" applyNumberFormat="1" applyFont="1" applyFill="1" applyBorder="1"/>
    <xf numFmtId="175" fontId="28" fillId="31" borderId="43" xfId="0" applyNumberFormat="1" applyFont="1" applyFill="1" applyBorder="1"/>
    <xf numFmtId="0" fontId="28" fillId="29" borderId="15" xfId="0" applyFont="1" applyFill="1" applyBorder="1"/>
    <xf numFmtId="0" fontId="28" fillId="29" borderId="25" xfId="0" applyFont="1" applyFill="1" applyBorder="1"/>
    <xf numFmtId="0" fontId="28" fillId="0" borderId="0" xfId="59" applyFont="1"/>
    <xf numFmtId="175" fontId="28" fillId="31" borderId="27" xfId="0" applyNumberFormat="1" applyFont="1" applyFill="1" applyBorder="1"/>
    <xf numFmtId="0" fontId="28" fillId="29" borderId="27" xfId="0" applyFont="1" applyFill="1" applyBorder="1"/>
    <xf numFmtId="10" fontId="28" fillId="0" borderId="0" xfId="58" applyNumberFormat="1" applyFont="1"/>
    <xf numFmtId="0" fontId="28" fillId="0" borderId="24" xfId="0" applyFont="1" applyBorder="1"/>
    <xf numFmtId="175" fontId="28" fillId="30" borderId="26" xfId="0" applyNumberFormat="1" applyFont="1" applyFill="1" applyBorder="1"/>
    <xf numFmtId="175" fontId="28" fillId="31" borderId="26" xfId="0" applyNumberFormat="1" applyFont="1" applyFill="1" applyBorder="1"/>
    <xf numFmtId="175" fontId="28" fillId="0" borderId="0" xfId="0" applyNumberFormat="1" applyFont="1"/>
    <xf numFmtId="0" fontId="28" fillId="0" borderId="42" xfId="0" applyFont="1" applyBorder="1"/>
    <xf numFmtId="175" fontId="28" fillId="30" borderId="25" xfId="0" applyNumberFormat="1" applyFont="1" applyFill="1" applyBorder="1"/>
    <xf numFmtId="175" fontId="28" fillId="31" borderId="25" xfId="0" applyNumberFormat="1" applyFont="1" applyFill="1" applyBorder="1"/>
    <xf numFmtId="0" fontId="28" fillId="29" borderId="34" xfId="0" applyFont="1" applyFill="1" applyBorder="1"/>
    <xf numFmtId="0" fontId="28" fillId="29" borderId="45" xfId="0" applyFont="1" applyFill="1" applyBorder="1"/>
    <xf numFmtId="9" fontId="28" fillId="0" borderId="26" xfId="58" applyFont="1" applyBorder="1"/>
    <xf numFmtId="2" fontId="28" fillId="0" borderId="15" xfId="0" applyNumberFormat="1" applyFont="1" applyBorder="1"/>
    <xf numFmtId="172" fontId="28" fillId="0" borderId="23" xfId="58" applyNumberFormat="1" applyFont="1" applyBorder="1"/>
    <xf numFmtId="172" fontId="28" fillId="0" borderId="0" xfId="58" applyNumberFormat="1" applyFont="1" applyBorder="1"/>
    <xf numFmtId="173" fontId="28" fillId="0" borderId="16" xfId="58" applyNumberFormat="1" applyFont="1" applyBorder="1" applyAlignment="1">
      <alignment horizontal="center"/>
    </xf>
    <xf numFmtId="0" fontId="29" fillId="0" borderId="19" xfId="59" applyFont="1" applyBorder="1" applyAlignment="1">
      <alignment horizontal="center"/>
    </xf>
    <xf numFmtId="0" fontId="29" fillId="0" borderId="20" xfId="59" applyFont="1" applyBorder="1" applyAlignment="1">
      <alignment horizontal="center"/>
    </xf>
    <xf numFmtId="0" fontId="29" fillId="0" borderId="21" xfId="59" applyFont="1" applyBorder="1" applyAlignment="1">
      <alignment horizontal="center"/>
    </xf>
    <xf numFmtId="0" fontId="28" fillId="0" borderId="44" xfId="0" applyFont="1" applyBorder="1" applyAlignment="1">
      <alignment horizontal="center"/>
    </xf>
    <xf numFmtId="0" fontId="28" fillId="0" borderId="35" xfId="0" applyFont="1" applyBorder="1" applyAlignment="1">
      <alignment horizontal="center"/>
    </xf>
    <xf numFmtId="0" fontId="28" fillId="0" borderId="36" xfId="0" applyFont="1" applyBorder="1" applyAlignment="1">
      <alignment horizontal="center"/>
    </xf>
    <xf numFmtId="0" fontId="28" fillId="0" borderId="34" xfId="0" applyFont="1" applyBorder="1"/>
    <xf numFmtId="0" fontId="28" fillId="29" borderId="37" xfId="59" applyFont="1" applyFill="1" applyBorder="1" applyAlignment="1">
      <alignment horizontal="center"/>
    </xf>
    <xf numFmtId="10" fontId="28" fillId="29" borderId="23" xfId="56" applyNumberFormat="1" applyFont="1" applyFill="1" applyBorder="1"/>
    <xf numFmtId="10" fontId="28" fillId="29" borderId="16" xfId="56" applyNumberFormat="1" applyFont="1" applyFill="1" applyBorder="1"/>
    <xf numFmtId="0" fontId="28" fillId="29" borderId="38" xfId="59" applyFont="1" applyFill="1" applyBorder="1" applyAlignment="1">
      <alignment horizontal="center"/>
    </xf>
    <xf numFmtId="10" fontId="28" fillId="29" borderId="24" xfId="56" applyNumberFormat="1" applyFont="1" applyFill="1" applyBorder="1"/>
    <xf numFmtId="10" fontId="28" fillId="29" borderId="18" xfId="56" applyNumberFormat="1" applyFont="1" applyFill="1" applyBorder="1"/>
    <xf numFmtId="3" fontId="28" fillId="31" borderId="23" xfId="0" applyNumberFormat="1" applyFont="1" applyFill="1" applyBorder="1"/>
    <xf numFmtId="3" fontId="28" fillId="31" borderId="16" xfId="57" applyNumberFormat="1" applyFont="1" applyFill="1" applyBorder="1"/>
    <xf numFmtId="3" fontId="28" fillId="31" borderId="16" xfId="0" applyNumberFormat="1" applyFont="1" applyFill="1" applyBorder="1"/>
    <xf numFmtId="3" fontId="28" fillId="31" borderId="24" xfId="0" applyNumberFormat="1" applyFont="1" applyFill="1" applyBorder="1"/>
    <xf numFmtId="3" fontId="28" fillId="31" borderId="18" xfId="0" applyNumberFormat="1" applyFont="1" applyFill="1" applyBorder="1"/>
    <xf numFmtId="173" fontId="28" fillId="29" borderId="0" xfId="58" applyNumberFormat="1" applyFont="1" applyFill="1" applyBorder="1" applyAlignment="1">
      <alignment horizontal="center"/>
    </xf>
    <xf numFmtId="173" fontId="28" fillId="29" borderId="23" xfId="58" applyNumberFormat="1" applyFont="1" applyFill="1" applyBorder="1" applyAlignment="1">
      <alignment horizontal="center"/>
    </xf>
    <xf numFmtId="2" fontId="28" fillId="0" borderId="29" xfId="0" applyNumberFormat="1" applyFont="1" applyBorder="1"/>
    <xf numFmtId="0" fontId="28" fillId="0" borderId="30" xfId="0" applyFont="1" applyBorder="1" applyAlignment="1">
      <alignment horizontal="center"/>
    </xf>
    <xf numFmtId="0" fontId="28" fillId="0" borderId="32" xfId="0" applyFont="1" applyBorder="1" applyAlignment="1">
      <alignment horizontal="center"/>
    </xf>
    <xf numFmtId="0" fontId="28" fillId="0" borderId="41" xfId="0" applyFont="1" applyBorder="1" applyAlignment="1">
      <alignment horizontal="center"/>
    </xf>
    <xf numFmtId="173" fontId="28" fillId="29" borderId="27" xfId="58" applyNumberFormat="1" applyFont="1" applyFill="1" applyBorder="1" applyAlignment="1">
      <alignment horizontal="center"/>
    </xf>
    <xf numFmtId="0" fontId="28" fillId="0" borderId="31" xfId="0" applyFont="1" applyBorder="1" applyAlignment="1">
      <alignment horizontal="center"/>
    </xf>
    <xf numFmtId="3" fontId="28" fillId="31" borderId="33" xfId="0" applyNumberFormat="1" applyFont="1" applyFill="1" applyBorder="1"/>
    <xf numFmtId="3" fontId="28" fillId="31" borderId="39" xfId="0" applyNumberFormat="1" applyFont="1" applyFill="1" applyBorder="1"/>
    <xf numFmtId="3" fontId="28" fillId="31" borderId="0" xfId="0" applyNumberFormat="1" applyFont="1" applyFill="1"/>
    <xf numFmtId="3" fontId="28" fillId="31" borderId="16" xfId="0" applyNumberFormat="1" applyFont="1" applyFill="1" applyBorder="1" applyAlignment="1">
      <alignment horizontal="right"/>
    </xf>
    <xf numFmtId="3" fontId="28" fillId="31" borderId="40" xfId="0" applyNumberFormat="1" applyFont="1" applyFill="1" applyBorder="1"/>
    <xf numFmtId="0" fontId="28" fillId="0" borderId="15" xfId="59" applyFont="1" applyBorder="1"/>
    <xf numFmtId="3" fontId="28" fillId="31" borderId="23" xfId="57" applyNumberFormat="1" applyFont="1" applyFill="1" applyBorder="1"/>
    <xf numFmtId="0" fontId="28" fillId="0" borderId="17" xfId="59" applyFont="1" applyBorder="1"/>
    <xf numFmtId="3" fontId="28" fillId="0" borderId="0" xfId="56" applyNumberFormat="1" applyFont="1" applyBorder="1"/>
    <xf numFmtId="2" fontId="28" fillId="0" borderId="17" xfId="0" applyNumberFormat="1" applyFont="1" applyBorder="1"/>
    <xf numFmtId="172" fontId="28" fillId="0" borderId="24" xfId="58" applyNumberFormat="1" applyFont="1" applyBorder="1"/>
    <xf numFmtId="173" fontId="28" fillId="29" borderId="24" xfId="58" applyNumberFormat="1" applyFont="1" applyFill="1" applyBorder="1" applyAlignment="1">
      <alignment horizontal="center"/>
    </xf>
    <xf numFmtId="173" fontId="28" fillId="29" borderId="26" xfId="58" applyNumberFormat="1" applyFont="1" applyFill="1" applyBorder="1" applyAlignment="1">
      <alignment horizontal="center"/>
    </xf>
    <xf numFmtId="0" fontId="29" fillId="0" borderId="19" xfId="0" applyFont="1" applyBorder="1" applyAlignment="1">
      <alignment horizontal="center"/>
    </xf>
    <xf numFmtId="0" fontId="29" fillId="0" borderId="21" xfId="0" applyFont="1" applyBorder="1" applyAlignment="1">
      <alignment horizontal="center"/>
    </xf>
    <xf numFmtId="0" fontId="29" fillId="0" borderId="20" xfId="0" applyFont="1" applyBorder="1" applyAlignment="1">
      <alignment horizontal="center"/>
    </xf>
    <xf numFmtId="0" fontId="29" fillId="0" borderId="19" xfId="59" applyFont="1" applyBorder="1" applyAlignment="1">
      <alignment horizontal="center"/>
    </xf>
    <xf numFmtId="0" fontId="29" fillId="0" borderId="20" xfId="59" applyFont="1" applyBorder="1" applyAlignment="1">
      <alignment horizontal="center"/>
    </xf>
    <xf numFmtId="0" fontId="29" fillId="0" borderId="21" xfId="59" applyFont="1" applyBorder="1" applyAlignment="1">
      <alignment horizontal="center"/>
    </xf>
    <xf numFmtId="0" fontId="29" fillId="0" borderId="46" xfId="0" applyFont="1" applyBorder="1" applyAlignment="1">
      <alignment horizontal="center"/>
    </xf>
    <xf numFmtId="0" fontId="29" fillId="0" borderId="47" xfId="0" applyFont="1" applyBorder="1" applyAlignment="1">
      <alignment horizontal="center"/>
    </xf>
  </cellXfs>
  <cellStyles count="60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57" builtinId="3"/>
    <cellStyle name="Data" xfId="28" xr:uid="{00000000-0005-0000-0000-00001B000000}"/>
    <cellStyle name="DataInput" xfId="29" xr:uid="{00000000-0005-0000-0000-00001C000000}"/>
    <cellStyle name="Explanatory Text" xfId="30" builtinId="53" customBuiltin="1"/>
    <cellStyle name="Good" xfId="31" builtinId="26" customBuiltin="1"/>
    <cellStyle name="Header" xfId="32" xr:uid="{00000000-0005-0000-0000-00001F000000}"/>
    <cellStyle name="Heading 1" xfId="33" builtinId="16" customBuiltin="1"/>
    <cellStyle name="Heading 2" xfId="34" builtinId="17" customBuiltin="1"/>
    <cellStyle name="Heading 3" xfId="35" builtinId="18" customBuiltin="1"/>
    <cellStyle name="Heading 4" xfId="36" builtinId="19" customBuiltin="1"/>
    <cellStyle name="Input" xfId="37" builtinId="20" customBuiltin="1"/>
    <cellStyle name="Linked Cell" xfId="38" builtinId="24" customBuiltin="1"/>
    <cellStyle name="Milliers [0]_rating factor" xfId="39" xr:uid="{00000000-0005-0000-0000-000026000000}"/>
    <cellStyle name="Milliers_rating factor" xfId="40" xr:uid="{00000000-0005-0000-0000-000027000000}"/>
    <cellStyle name="Monétaire [0]_rating factor" xfId="41" xr:uid="{00000000-0005-0000-0000-000028000000}"/>
    <cellStyle name="Monétaire_rating factor" xfId="42" xr:uid="{00000000-0005-0000-0000-000029000000}"/>
    <cellStyle name="Month" xfId="43" xr:uid="{00000000-0005-0000-0000-00002A000000}"/>
    <cellStyle name="Neutral" xfId="44" builtinId="28" customBuiltin="1"/>
    <cellStyle name="Normal" xfId="0" builtinId="0"/>
    <cellStyle name="Normal 2 2" xfId="59" xr:uid="{CAD59A6E-8A92-4B3D-AB9A-05D8F19B759E}"/>
    <cellStyle name="Normal_LFS_CollateralandCntrptyRisk" xfId="45" xr:uid="{00000000-0005-0000-0000-00002D000000}"/>
    <cellStyle name="Note" xfId="46" builtinId="10" customBuiltin="1"/>
    <cellStyle name="Output" xfId="47" builtinId="21" customBuiltin="1"/>
    <cellStyle name="Per cent" xfId="58" builtinId="5"/>
    <cellStyle name="Percent 2" xfId="56" xr:uid="{CE2161B2-6089-4197-9AE0-4DC858BD00F7}"/>
    <cellStyle name="PricingProducts" xfId="48" xr:uid="{00000000-0005-0000-0000-000031000000}"/>
    <cellStyle name="Style 1" xfId="49" xr:uid="{00000000-0005-0000-0000-000032000000}"/>
    <cellStyle name="TIMES" xfId="50" xr:uid="{00000000-0005-0000-0000-000033000000}"/>
    <cellStyle name="Title" xfId="51" builtinId="15" customBuiltin="1"/>
    <cellStyle name="Total" xfId="52" builtinId="25" customBuiltin="1"/>
    <cellStyle name="Warning Text" xfId="53" builtinId="11" customBuiltin="1"/>
    <cellStyle name="WASP_PLStyle" xfId="54" xr:uid="{00000000-0005-0000-0000-000037000000}"/>
    <cellStyle name="Year" xfId="55" xr:uid="{00000000-0005-0000-0000-000038000000}"/>
  </cellStyles>
  <dxfs count="0"/>
  <tableStyles count="0" defaultTableStyle="TableStyleMedium2" defaultPivotStyle="PivotStyleLight16"/>
  <colors>
    <mruColors>
      <color rgb="FF3366FF"/>
      <color rgb="FF22CE3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tx>
            <c:strRef>
              <c:f>'15.1 (Symmetric FVA)'!$I$9</c:f>
              <c:strCache>
                <c:ptCount val="1"/>
                <c:pt idx="0">
                  <c:v>EPE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'15.1 (Symmetric FVA)'!$B$10:$B$50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'15.1 (Symmetric FVA)'!$I$10:$I$50</c:f>
              <c:numCache>
                <c:formatCode>0.000%</c:formatCode>
                <c:ptCount val="41"/>
                <c:pt idx="0">
                  <c:v>0</c:v>
                </c:pt>
                <c:pt idx="1">
                  <c:v>1.0218686920433723E-2</c:v>
                </c:pt>
                <c:pt idx="2">
                  <c:v>1.3441425172184163E-2</c:v>
                </c:pt>
                <c:pt idx="3">
                  <c:v>1.5456334265157473E-2</c:v>
                </c:pt>
                <c:pt idx="4">
                  <c:v>1.6821728315053193E-2</c:v>
                </c:pt>
                <c:pt idx="5">
                  <c:v>1.7781171720968179E-2</c:v>
                </c:pt>
                <c:pt idx="6">
                  <c:v>1.8460887266812054E-2</c:v>
                </c:pt>
                <c:pt idx="7">
                  <c:v>1.8933749296089729E-2</c:v>
                </c:pt>
                <c:pt idx="8">
                  <c:v>1.9246875464401954E-2</c:v>
                </c:pt>
                <c:pt idx="9">
                  <c:v>1.9432012915072624E-2</c:v>
                </c:pt>
                <c:pt idx="10">
                  <c:v>1.951094999437596E-2</c:v>
                </c:pt>
                <c:pt idx="11">
                  <c:v>1.949850814556265E-2</c:v>
                </c:pt>
                <c:pt idx="12">
                  <c:v>1.9404353798688996E-2</c:v>
                </c:pt>
                <c:pt idx="13">
                  <c:v>1.9235166302504297E-2</c:v>
                </c:pt>
                <c:pt idx="14">
                  <c:v>1.8998938185748687E-2</c:v>
                </c:pt>
                <c:pt idx="15">
                  <c:v>1.8703447436609292E-2</c:v>
                </c:pt>
                <c:pt idx="16">
                  <c:v>1.8355752142803959E-2</c:v>
                </c:pt>
                <c:pt idx="17">
                  <c:v>1.7962433887088562E-2</c:v>
                </c:pt>
                <c:pt idx="18">
                  <c:v>1.7529787714167695E-2</c:v>
                </c:pt>
                <c:pt idx="19">
                  <c:v>1.7063966122564736E-2</c:v>
                </c:pt>
                <c:pt idx="20">
                  <c:v>1.6571090946772341E-2</c:v>
                </c:pt>
                <c:pt idx="21">
                  <c:v>1.6056351712221442E-2</c:v>
                </c:pt>
                <c:pt idx="22">
                  <c:v>1.5520743604722106E-2</c:v>
                </c:pt>
                <c:pt idx="23">
                  <c:v>1.4963541622401469E-2</c:v>
                </c:pt>
                <c:pt idx="24">
                  <c:v>1.4383266888847323E-2</c:v>
                </c:pt>
                <c:pt idx="25">
                  <c:v>1.3777705058897492E-2</c:v>
                </c:pt>
                <c:pt idx="26">
                  <c:v>1.3143929694311232E-2</c:v>
                </c:pt>
                <c:pt idx="27">
                  <c:v>1.2478312050046549E-2</c:v>
                </c:pt>
                <c:pt idx="28">
                  <c:v>1.1776518096509337E-2</c:v>
                </c:pt>
                <c:pt idx="29">
                  <c:v>1.1034339549057262E-2</c:v>
                </c:pt>
                <c:pt idx="30">
                  <c:v>1.0250398505075142E-2</c:v>
                </c:pt>
                <c:pt idx="31">
                  <c:v>9.4241045186740559E-3</c:v>
                </c:pt>
                <c:pt idx="32">
                  <c:v>8.5548794093925906E-3</c:v>
                </c:pt>
                <c:pt idx="33">
                  <c:v>7.6421668838096545E-3</c:v>
                </c:pt>
                <c:pt idx="34">
                  <c:v>6.6854679701110762E-3</c:v>
                </c:pt>
                <c:pt idx="35">
                  <c:v>5.6843143286807191E-3</c:v>
                </c:pt>
                <c:pt idx="36">
                  <c:v>4.638305997114925E-3</c:v>
                </c:pt>
                <c:pt idx="37">
                  <c:v>3.5471001146261298E-3</c:v>
                </c:pt>
                <c:pt idx="38">
                  <c:v>2.4104293076138224E-3</c:v>
                </c:pt>
                <c:pt idx="39">
                  <c:v>1.2280994923268768E-3</c:v>
                </c:pt>
                <c:pt idx="4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202-460B-89B2-B03526AC3A1B}"/>
            </c:ext>
          </c:extLst>
        </c:ser>
        <c:ser>
          <c:idx val="1"/>
          <c:order val="1"/>
          <c:tx>
            <c:strRef>
              <c:f>'15.1 (Symmetric FVA)'!$J$9</c:f>
              <c:strCache>
                <c:ptCount val="1"/>
                <c:pt idx="0">
                  <c:v>ENE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'15.1 (Symmetric FVA)'!$B$10:$B$50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'15.1 (Symmetric FVA)'!$J$10:$J$50</c:f>
              <c:numCache>
                <c:formatCode>0.000%</c:formatCode>
                <c:ptCount val="41"/>
                <c:pt idx="0">
                  <c:v>0</c:v>
                </c:pt>
                <c:pt idx="1">
                  <c:v>-1.2663129390075464E-2</c:v>
                </c:pt>
                <c:pt idx="2">
                  <c:v>-1.8075346942871481E-2</c:v>
                </c:pt>
                <c:pt idx="3">
                  <c:v>-2.2111198349289277E-2</c:v>
                </c:pt>
                <c:pt idx="4">
                  <c:v>-2.5371168060990285E-2</c:v>
                </c:pt>
                <c:pt idx="5">
                  <c:v>-2.8065758492413651E-2</c:v>
                </c:pt>
                <c:pt idx="6">
                  <c:v>-3.0306089157863803E-2</c:v>
                </c:pt>
                <c:pt idx="7">
                  <c:v>-3.2164166088938323E-2</c:v>
                </c:pt>
                <c:pt idx="8">
                  <c:v>-3.368962053311414E-2</c:v>
                </c:pt>
                <c:pt idx="9">
                  <c:v>-3.4920007693856697E-2</c:v>
                </c:pt>
                <c:pt idx="10">
                  <c:v>-3.5885995140046804E-2</c:v>
                </c:pt>
                <c:pt idx="11">
                  <c:v>-3.6614364919674583E-2</c:v>
                </c:pt>
                <c:pt idx="12">
                  <c:v>-3.7129808399172744E-2</c:v>
                </c:pt>
                <c:pt idx="13">
                  <c:v>-3.7454416131989431E-2</c:v>
                </c:pt>
                <c:pt idx="14">
                  <c:v>-3.7602550919596189E-2</c:v>
                </c:pt>
                <c:pt idx="15">
                  <c:v>-3.7584432717914298E-2</c:v>
                </c:pt>
                <c:pt idx="16">
                  <c:v>-3.7407862924174744E-2</c:v>
                </c:pt>
                <c:pt idx="17">
                  <c:v>-3.7078514573501219E-2</c:v>
                </c:pt>
                <c:pt idx="18">
                  <c:v>-3.6600141494169292E-2</c:v>
                </c:pt>
                <c:pt idx="19">
                  <c:v>-3.597475112265875E-2</c:v>
                </c:pt>
                <c:pt idx="20">
                  <c:v>-3.5202760095650779E-2</c:v>
                </c:pt>
                <c:pt idx="21">
                  <c:v>-3.4284848144556894E-2</c:v>
                </c:pt>
                <c:pt idx="22">
                  <c:v>-3.3227846755956629E-2</c:v>
                </c:pt>
                <c:pt idx="23">
                  <c:v>-3.2040714145330704E-2</c:v>
                </c:pt>
                <c:pt idx="24">
                  <c:v>-3.0732966674020555E-2</c:v>
                </c:pt>
                <c:pt idx="25">
                  <c:v>-2.931468553943312E-2</c:v>
                </c:pt>
                <c:pt idx="26">
                  <c:v>-2.7796482596982967E-2</c:v>
                </c:pt>
                <c:pt idx="27">
                  <c:v>-2.6189464429538779E-2</c:v>
                </c:pt>
                <c:pt idx="28">
                  <c:v>-2.4505201306794816E-2</c:v>
                </c:pt>
                <c:pt idx="29">
                  <c:v>-2.2754316375678336E-2</c:v>
                </c:pt>
                <c:pt idx="30">
                  <c:v>-2.0942093753471273E-2</c:v>
                </c:pt>
                <c:pt idx="31">
                  <c:v>-1.9072020695157895E-2</c:v>
                </c:pt>
                <c:pt idx="32">
                  <c:v>-1.7147128144962585E-2</c:v>
                </c:pt>
                <c:pt idx="33">
                  <c:v>-1.5170013448047484E-2</c:v>
                </c:pt>
                <c:pt idx="34">
                  <c:v>-1.3142819471914128E-2</c:v>
                </c:pt>
                <c:pt idx="35">
                  <c:v>-1.1067310414590276E-2</c:v>
                </c:pt>
                <c:pt idx="36">
                  <c:v>-8.9448427461893583E-3</c:v>
                </c:pt>
                <c:pt idx="37">
                  <c:v>-6.7764118105592148E-3</c:v>
                </c:pt>
                <c:pt idx="38">
                  <c:v>-4.5626500635668451E-3</c:v>
                </c:pt>
                <c:pt idx="39">
                  <c:v>-2.3038555785121657E-3</c:v>
                </c:pt>
                <c:pt idx="4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202-460B-89B2-B03526AC3A1B}"/>
            </c:ext>
          </c:extLst>
        </c:ser>
        <c:ser>
          <c:idx val="2"/>
          <c:order val="2"/>
          <c:tx>
            <c:strRef>
              <c:f>'15.1 (Symmetric FVA)'!$K$9</c:f>
              <c:strCache>
                <c:ptCount val="1"/>
                <c:pt idx="0">
                  <c:v>EPE+ENE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'15.1 (Symmetric FVA)'!$B$10:$B$50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'15.1 (Symmetric FVA)'!$K$10:$K$50</c:f>
              <c:numCache>
                <c:formatCode>0.000%</c:formatCode>
                <c:ptCount val="41"/>
                <c:pt idx="0">
                  <c:v>0</c:v>
                </c:pt>
                <c:pt idx="1">
                  <c:v>-2.4444424696417402E-3</c:v>
                </c:pt>
                <c:pt idx="2">
                  <c:v>-4.6339217706873187E-3</c:v>
                </c:pt>
                <c:pt idx="3">
                  <c:v>-6.6548640841318039E-3</c:v>
                </c:pt>
                <c:pt idx="4">
                  <c:v>-8.5494397459370923E-3</c:v>
                </c:pt>
                <c:pt idx="5">
                  <c:v>-1.0284586771445472E-2</c:v>
                </c:pt>
                <c:pt idx="6">
                  <c:v>-1.1845201891051749E-2</c:v>
                </c:pt>
                <c:pt idx="7">
                  <c:v>-1.3230416792848594E-2</c:v>
                </c:pt>
                <c:pt idx="8">
                  <c:v>-1.4442745068712185E-2</c:v>
                </c:pt>
                <c:pt idx="9">
                  <c:v>-1.5487994778784073E-2</c:v>
                </c:pt>
                <c:pt idx="10">
                  <c:v>-1.6375045145670845E-2</c:v>
                </c:pt>
                <c:pt idx="11">
                  <c:v>-1.7115856774111933E-2</c:v>
                </c:pt>
                <c:pt idx="12">
                  <c:v>-1.7725454600483748E-2</c:v>
                </c:pt>
                <c:pt idx="13">
                  <c:v>-1.8219249829485133E-2</c:v>
                </c:pt>
                <c:pt idx="14">
                  <c:v>-1.8603612733847502E-2</c:v>
                </c:pt>
                <c:pt idx="15">
                  <c:v>-1.8880985281305007E-2</c:v>
                </c:pt>
                <c:pt idx="16">
                  <c:v>-1.9052110781370785E-2</c:v>
                </c:pt>
                <c:pt idx="17">
                  <c:v>-1.9116080686412656E-2</c:v>
                </c:pt>
                <c:pt idx="18">
                  <c:v>-1.9070353780001596E-2</c:v>
                </c:pt>
                <c:pt idx="19">
                  <c:v>-1.8910785000094014E-2</c:v>
                </c:pt>
                <c:pt idx="20">
                  <c:v>-1.8631669148878437E-2</c:v>
                </c:pt>
                <c:pt idx="21">
                  <c:v>-1.8228496432335452E-2</c:v>
                </c:pt>
                <c:pt idx="22">
                  <c:v>-1.7707103151234523E-2</c:v>
                </c:pt>
                <c:pt idx="23">
                  <c:v>-1.7077172522929236E-2</c:v>
                </c:pt>
                <c:pt idx="24">
                  <c:v>-1.6349699785173234E-2</c:v>
                </c:pt>
                <c:pt idx="25">
                  <c:v>-1.5536980480535627E-2</c:v>
                </c:pt>
                <c:pt idx="26">
                  <c:v>-1.4652552902671735E-2</c:v>
                </c:pt>
                <c:pt idx="27">
                  <c:v>-1.371115237949223E-2</c:v>
                </c:pt>
                <c:pt idx="28">
                  <c:v>-1.2728683210285479E-2</c:v>
                </c:pt>
                <c:pt idx="29">
                  <c:v>-1.1719976826621074E-2</c:v>
                </c:pt>
                <c:pt idx="30">
                  <c:v>-1.0691695248396131E-2</c:v>
                </c:pt>
                <c:pt idx="31">
                  <c:v>-9.6479161764838391E-3</c:v>
                </c:pt>
                <c:pt idx="32">
                  <c:v>-8.5922487355699941E-3</c:v>
                </c:pt>
                <c:pt idx="33">
                  <c:v>-7.5278465642378296E-3</c:v>
                </c:pt>
                <c:pt idx="34">
                  <c:v>-6.4573515018030514E-3</c:v>
                </c:pt>
                <c:pt idx="35">
                  <c:v>-5.3829960859095565E-3</c:v>
                </c:pt>
                <c:pt idx="36">
                  <c:v>-4.3065367490744333E-3</c:v>
                </c:pt>
                <c:pt idx="37">
                  <c:v>-3.2293116959330849E-3</c:v>
                </c:pt>
                <c:pt idx="38">
                  <c:v>-2.1522207559530227E-3</c:v>
                </c:pt>
                <c:pt idx="39">
                  <c:v>-1.0757560861852889E-3</c:v>
                </c:pt>
                <c:pt idx="4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202-460B-89B2-B03526AC3A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8909816"/>
        <c:axId val="868899976"/>
      </c:scatterChart>
      <c:valAx>
        <c:axId val="868909816"/>
        <c:scaling>
          <c:orientation val="minMax"/>
          <c:max val="1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(years)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8899976"/>
        <c:crosses val="autoZero"/>
        <c:crossBetween val="midCat"/>
      </c:valAx>
      <c:valAx>
        <c:axId val="86889997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Exposure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8909816"/>
        <c:crosses val="autoZero"/>
        <c:crossBetween val="midCat"/>
      </c:valAx>
      <c:spPr>
        <a:noFill/>
        <a:ln>
          <a:solidFill>
            <a:schemeClr val="tx1">
              <a:lumMod val="50000"/>
              <a:lumOff val="50000"/>
            </a:schemeClr>
          </a:solidFill>
        </a:ln>
        <a:effectLst/>
      </c:spPr>
    </c:plotArea>
    <c:legend>
      <c:legendPos val="t"/>
      <c:overlay val="0"/>
      <c:spPr>
        <a:noFill/>
        <a:ln>
          <a:solidFill>
            <a:schemeClr val="tx1">
              <a:lumMod val="50000"/>
              <a:lumOff val="50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tx>
            <c:strRef>
              <c:f>'15.3 (Asymmetric FVA)'!$G$9</c:f>
              <c:strCache>
                <c:ptCount val="1"/>
                <c:pt idx="0">
                  <c:v>EPE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'15.3 (Asymmetric FVA)'!$B$10:$B$50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'15.3 (Asymmetric FVA)'!$G$10:$G$50</c:f>
              <c:numCache>
                <c:formatCode>0.000</c:formatCode>
                <c:ptCount val="41"/>
                <c:pt idx="0">
                  <c:v>6.64966252491039</c:v>
                </c:pt>
                <c:pt idx="1">
                  <c:v>7.1179590152394807</c:v>
                </c:pt>
                <c:pt idx="2">
                  <c:v>7.7330503927898757</c:v>
                </c:pt>
                <c:pt idx="3">
                  <c:v>8.3287237230457354</c:v>
                </c:pt>
                <c:pt idx="4">
                  <c:v>8.8876979756007639</c:v>
                </c:pt>
                <c:pt idx="5">
                  <c:v>9.5146048440935296</c:v>
                </c:pt>
                <c:pt idx="6">
                  <c:v>9.7178352822981555</c:v>
                </c:pt>
                <c:pt idx="7">
                  <c:v>9.850092818190145</c:v>
                </c:pt>
                <c:pt idx="8">
                  <c:v>9.791783334159657</c:v>
                </c:pt>
                <c:pt idx="9">
                  <c:v>9.7566506737350007</c:v>
                </c:pt>
                <c:pt idx="10">
                  <c:v>9.6815966362922534</c:v>
                </c:pt>
                <c:pt idx="11">
                  <c:v>9.4975302960109804</c:v>
                </c:pt>
                <c:pt idx="12">
                  <c:v>9.210494688232215</c:v>
                </c:pt>
                <c:pt idx="13">
                  <c:v>8.8802490567366519</c:v>
                </c:pt>
                <c:pt idx="14">
                  <c:v>8.5358592406025551</c:v>
                </c:pt>
                <c:pt idx="15">
                  <c:v>8.0843492647245139</c:v>
                </c:pt>
                <c:pt idx="16">
                  <c:v>7.5604123852846676</c:v>
                </c:pt>
                <c:pt idx="17">
                  <c:v>7.0367353539590898</c:v>
                </c:pt>
                <c:pt idx="18">
                  <c:v>6.4907371402222598</c:v>
                </c:pt>
                <c:pt idx="19">
                  <c:v>5.8494926426059441</c:v>
                </c:pt>
                <c:pt idx="20">
                  <c:v>5.0754782031204417</c:v>
                </c:pt>
                <c:pt idx="21">
                  <c:v>4.4426931418958935</c:v>
                </c:pt>
                <c:pt idx="22">
                  <c:v>3.8473490937805708</c:v>
                </c:pt>
                <c:pt idx="23">
                  <c:v>3.7830905884675938</c:v>
                </c:pt>
                <c:pt idx="24">
                  <c:v>3.1420905408168998</c:v>
                </c:pt>
                <c:pt idx="25">
                  <c:v>3.0360147459769897</c:v>
                </c:pt>
                <c:pt idx="26">
                  <c:v>2.4160487179735384</c:v>
                </c:pt>
                <c:pt idx="27">
                  <c:v>2.2989128602305762</c:v>
                </c:pt>
                <c:pt idx="28">
                  <c:v>1.6188894081697185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156-4934-8450-744D699F0BAD}"/>
            </c:ext>
          </c:extLst>
        </c:ser>
        <c:ser>
          <c:idx val="1"/>
          <c:order val="1"/>
          <c:tx>
            <c:strRef>
              <c:f>'15.3 (Asymmetric FVA)'!$H$9</c:f>
              <c:strCache>
                <c:ptCount val="1"/>
                <c:pt idx="0">
                  <c:v>ENE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'15.3 (Asymmetric FVA)'!$B$10:$B$50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'15.3 (Asymmetric FVA)'!$H$10:$H$50</c:f>
              <c:numCache>
                <c:formatCode>0.000</c:formatCode>
                <c:ptCount val="41"/>
                <c:pt idx="0">
                  <c:v>0</c:v>
                </c:pt>
                <c:pt idx="1">
                  <c:v>-0.44671615682081495</c:v>
                </c:pt>
                <c:pt idx="2">
                  <c:v>-0.95700349404349638</c:v>
                </c:pt>
                <c:pt idx="3">
                  <c:v>-1.2963687711884677</c:v>
                </c:pt>
                <c:pt idx="4">
                  <c:v>-1.5000926622635857</c:v>
                </c:pt>
                <c:pt idx="5">
                  <c:v>-1.6197286337393157</c:v>
                </c:pt>
                <c:pt idx="6">
                  <c:v>-1.7427028130099307</c:v>
                </c:pt>
                <c:pt idx="7">
                  <c:v>-1.7614343639006522</c:v>
                </c:pt>
                <c:pt idx="8">
                  <c:v>-1.8191465641544429</c:v>
                </c:pt>
                <c:pt idx="9">
                  <c:v>-1.7637376284495492</c:v>
                </c:pt>
                <c:pt idx="10">
                  <c:v>-1.762243432746518</c:v>
                </c:pt>
                <c:pt idx="11">
                  <c:v>-1.6891924932707083</c:v>
                </c:pt>
                <c:pt idx="12">
                  <c:v>-1.660596018251884</c:v>
                </c:pt>
                <c:pt idx="13">
                  <c:v>-1.5854470178010998</c:v>
                </c:pt>
                <c:pt idx="14">
                  <c:v>-1.4851248061190254</c:v>
                </c:pt>
                <c:pt idx="15">
                  <c:v>-1.3902292371539398</c:v>
                </c:pt>
                <c:pt idx="16">
                  <c:v>-1.2922481064373592</c:v>
                </c:pt>
                <c:pt idx="17">
                  <c:v>-1.1784900348351581</c:v>
                </c:pt>
                <c:pt idx="18">
                  <c:v>-1.049472584184646</c:v>
                </c:pt>
                <c:pt idx="19">
                  <c:v>-0.91721498743569507</c:v>
                </c:pt>
                <c:pt idx="20">
                  <c:v>-0.78457704970410869</c:v>
                </c:pt>
                <c:pt idx="21">
                  <c:v>-0.64140635735060247</c:v>
                </c:pt>
                <c:pt idx="22">
                  <c:v>-0.556454511626298</c:v>
                </c:pt>
                <c:pt idx="23">
                  <c:v>-0.47317946850244857</c:v>
                </c:pt>
                <c:pt idx="24">
                  <c:v>-0.39145417236722529</c:v>
                </c:pt>
                <c:pt idx="25">
                  <c:v>-0.30783337319439075</c:v>
                </c:pt>
                <c:pt idx="26">
                  <c:v>-0.22999084043170526</c:v>
                </c:pt>
                <c:pt idx="27">
                  <c:v>-0.15129911097497828</c:v>
                </c:pt>
                <c:pt idx="28">
                  <c:v>-8.7482971535624218E-2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156-4934-8450-744D699F0BAD}"/>
            </c:ext>
          </c:extLst>
        </c:ser>
        <c:ser>
          <c:idx val="2"/>
          <c:order val="2"/>
          <c:tx>
            <c:strRef>
              <c:f>'15.3 (Asymmetric FVA)'!$I$9</c:f>
              <c:strCache>
                <c:ptCount val="1"/>
                <c:pt idx="0">
                  <c:v>EPE+ENE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'15.3 (Asymmetric FVA)'!$B$10:$B$50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'15.3 (Asymmetric FVA)'!$I$10:$I$50</c:f>
              <c:numCache>
                <c:formatCode>0.000</c:formatCode>
                <c:ptCount val="41"/>
                <c:pt idx="0">
                  <c:v>6.64966252491039</c:v>
                </c:pt>
                <c:pt idx="1">
                  <c:v>6.6712428584186654</c:v>
                </c:pt>
                <c:pt idx="2">
                  <c:v>6.7760468987463796</c:v>
                </c:pt>
                <c:pt idx="3">
                  <c:v>7.0323549518572674</c:v>
                </c:pt>
                <c:pt idx="4">
                  <c:v>7.3876053133371782</c:v>
                </c:pt>
                <c:pt idx="5">
                  <c:v>7.8948762103542141</c:v>
                </c:pt>
                <c:pt idx="6">
                  <c:v>7.9751324692882246</c:v>
                </c:pt>
                <c:pt idx="7">
                  <c:v>8.0886584542894937</c:v>
                </c:pt>
                <c:pt idx="8">
                  <c:v>7.9726367700052139</c:v>
                </c:pt>
                <c:pt idx="9">
                  <c:v>7.9929130452854515</c:v>
                </c:pt>
                <c:pt idx="10">
                  <c:v>7.9193532035457359</c:v>
                </c:pt>
                <c:pt idx="11">
                  <c:v>7.8083378027402723</c:v>
                </c:pt>
                <c:pt idx="12">
                  <c:v>7.5498986699803314</c:v>
                </c:pt>
                <c:pt idx="13">
                  <c:v>7.2948020389355523</c:v>
                </c:pt>
                <c:pt idx="14">
                  <c:v>7.0507344344835294</c:v>
                </c:pt>
                <c:pt idx="15">
                  <c:v>6.6941200275705741</c:v>
                </c:pt>
                <c:pt idx="16">
                  <c:v>6.2681642788473084</c:v>
                </c:pt>
                <c:pt idx="17">
                  <c:v>5.8582453191239319</c:v>
                </c:pt>
                <c:pt idx="18">
                  <c:v>5.4412645560376136</c:v>
                </c:pt>
                <c:pt idx="19">
                  <c:v>4.9322776551702487</c:v>
                </c:pt>
                <c:pt idx="20">
                  <c:v>4.2909011534163328</c:v>
                </c:pt>
                <c:pt idx="21">
                  <c:v>3.8012867845452911</c:v>
                </c:pt>
                <c:pt idx="22">
                  <c:v>3.290894582154273</c:v>
                </c:pt>
                <c:pt idx="23">
                  <c:v>3.3099111199651454</c:v>
                </c:pt>
                <c:pt idx="24">
                  <c:v>2.7506363684496744</c:v>
                </c:pt>
                <c:pt idx="25">
                  <c:v>2.7281813727825988</c:v>
                </c:pt>
                <c:pt idx="26">
                  <c:v>2.1860578775418329</c:v>
                </c:pt>
                <c:pt idx="27">
                  <c:v>2.1476137492555978</c:v>
                </c:pt>
                <c:pt idx="28">
                  <c:v>1.5314064366340943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156-4934-8450-744D699F0B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8909816"/>
        <c:axId val="868899976"/>
      </c:scatterChart>
      <c:valAx>
        <c:axId val="868909816"/>
        <c:scaling>
          <c:orientation val="minMax"/>
          <c:max val="7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(years)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8899976"/>
        <c:crosses val="autoZero"/>
        <c:crossBetween val="midCat"/>
      </c:valAx>
      <c:valAx>
        <c:axId val="86889997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Exposure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8909816"/>
        <c:crosses val="autoZero"/>
        <c:crossBetween val="midCat"/>
      </c:valAx>
      <c:spPr>
        <a:noFill/>
        <a:ln>
          <a:solidFill>
            <a:schemeClr val="tx1">
              <a:lumMod val="50000"/>
              <a:lumOff val="50000"/>
            </a:schemeClr>
          </a:solidFill>
        </a:ln>
        <a:effectLst/>
      </c:spPr>
    </c:plotArea>
    <c:legend>
      <c:legendPos val="t"/>
      <c:overlay val="0"/>
      <c:spPr>
        <a:noFill/>
        <a:ln>
          <a:solidFill>
            <a:schemeClr val="tx1">
              <a:lumMod val="50000"/>
              <a:lumOff val="50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0"/>
          <c:tx>
            <c:strRef>
              <c:f>'15.4 (FVA Allocation)'!$P$9</c:f>
              <c:strCache>
                <c:ptCount val="1"/>
                <c:pt idx="0">
                  <c:v>Porfolio EPE</c:v>
                </c:pt>
              </c:strCache>
            </c:strRef>
          </c:tx>
          <c:spPr>
            <a:ln w="19050" cap="rnd" cmpd="sng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'15.4 (FVA Allocation)'!$I$10:$I$38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'15.4 (FVA Allocation)'!$P$10:$P$38</c:f>
              <c:numCache>
                <c:formatCode>0.000</c:formatCode>
                <c:ptCount val="29"/>
                <c:pt idx="0">
                  <c:v>6.64966252491039</c:v>
                </c:pt>
                <c:pt idx="1">
                  <c:v>7.1179590152394807</c:v>
                </c:pt>
                <c:pt idx="2">
                  <c:v>7.7330503927898757</c:v>
                </c:pt>
                <c:pt idx="3">
                  <c:v>8.3287237230457354</c:v>
                </c:pt>
                <c:pt idx="4">
                  <c:v>8.8876979756007639</c:v>
                </c:pt>
                <c:pt idx="5">
                  <c:v>9.5146048440935296</c:v>
                </c:pt>
                <c:pt idx="6">
                  <c:v>9.7178352822981555</c:v>
                </c:pt>
                <c:pt idx="7">
                  <c:v>9.850092818190145</c:v>
                </c:pt>
                <c:pt idx="8">
                  <c:v>9.791783334159657</c:v>
                </c:pt>
                <c:pt idx="9">
                  <c:v>9.7566506737350007</c:v>
                </c:pt>
                <c:pt idx="10">
                  <c:v>9.6815966362922534</c:v>
                </c:pt>
                <c:pt idx="11">
                  <c:v>9.4975302960109804</c:v>
                </c:pt>
                <c:pt idx="12">
                  <c:v>9.210494688232215</c:v>
                </c:pt>
                <c:pt idx="13">
                  <c:v>8.8802490567366519</c:v>
                </c:pt>
                <c:pt idx="14">
                  <c:v>8.5358592406025551</c:v>
                </c:pt>
                <c:pt idx="15">
                  <c:v>8.0843492647245139</c:v>
                </c:pt>
                <c:pt idx="16">
                  <c:v>7.5604123852846676</c:v>
                </c:pt>
                <c:pt idx="17">
                  <c:v>7.0367353539590898</c:v>
                </c:pt>
                <c:pt idx="18">
                  <c:v>6.4907371402222598</c:v>
                </c:pt>
                <c:pt idx="19">
                  <c:v>5.8494926426059441</c:v>
                </c:pt>
                <c:pt idx="20">
                  <c:v>5.0754782031204417</c:v>
                </c:pt>
                <c:pt idx="21">
                  <c:v>4.4426931418958935</c:v>
                </c:pt>
                <c:pt idx="22">
                  <c:v>3.8473490937805708</c:v>
                </c:pt>
                <c:pt idx="23">
                  <c:v>3.7830905884675938</c:v>
                </c:pt>
                <c:pt idx="24">
                  <c:v>3.1420905408168998</c:v>
                </c:pt>
                <c:pt idx="25">
                  <c:v>3.0360147459769897</c:v>
                </c:pt>
                <c:pt idx="26">
                  <c:v>2.4160487179735384</c:v>
                </c:pt>
                <c:pt idx="27">
                  <c:v>2.2989128602305762</c:v>
                </c:pt>
                <c:pt idx="28">
                  <c:v>1.6188894081697185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352-4694-AC7B-8197FA1C2BE3}"/>
            </c:ext>
          </c:extLst>
        </c:ser>
        <c:ser>
          <c:idx val="0"/>
          <c:order val="1"/>
          <c:tx>
            <c:strRef>
              <c:f>'15.4 (FVA Allocation)'!$Q$9</c:f>
              <c:strCache>
                <c:ptCount val="1"/>
                <c:pt idx="0">
                  <c:v>Portfolio ENE</c:v>
                </c:pt>
              </c:strCache>
            </c:strRef>
          </c:tx>
          <c:spPr>
            <a:ln w="19050" cap="rnd" cmpd="sng">
              <a:solidFill>
                <a:srgbClr val="0070C0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'15.4 (FVA Allocation)'!$I$10:$I$38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'15.4 (FVA Allocation)'!$Q$10:$Q$38</c:f>
              <c:numCache>
                <c:formatCode>0.000</c:formatCode>
                <c:ptCount val="29"/>
                <c:pt idx="0">
                  <c:v>0</c:v>
                </c:pt>
                <c:pt idx="1">
                  <c:v>-0.44671615682081495</c:v>
                </c:pt>
                <c:pt idx="2">
                  <c:v>-0.95700349404349638</c:v>
                </c:pt>
                <c:pt idx="3">
                  <c:v>-1.2963687711884677</c:v>
                </c:pt>
                <c:pt idx="4">
                  <c:v>-1.5000926622635857</c:v>
                </c:pt>
                <c:pt idx="5">
                  <c:v>-1.6197286337393157</c:v>
                </c:pt>
                <c:pt idx="6">
                  <c:v>-1.7427028130099307</c:v>
                </c:pt>
                <c:pt idx="7">
                  <c:v>-1.7614343639006522</c:v>
                </c:pt>
                <c:pt idx="8">
                  <c:v>-1.8191465641544429</c:v>
                </c:pt>
                <c:pt idx="9">
                  <c:v>-1.7637376284495492</c:v>
                </c:pt>
                <c:pt idx="10">
                  <c:v>-1.762243432746518</c:v>
                </c:pt>
                <c:pt idx="11">
                  <c:v>-1.6891924932707083</c:v>
                </c:pt>
                <c:pt idx="12">
                  <c:v>-1.660596018251884</c:v>
                </c:pt>
                <c:pt idx="13">
                  <c:v>-1.5854470178010998</c:v>
                </c:pt>
                <c:pt idx="14">
                  <c:v>-1.4851248061190254</c:v>
                </c:pt>
                <c:pt idx="15">
                  <c:v>-1.3902292371539398</c:v>
                </c:pt>
                <c:pt idx="16">
                  <c:v>-1.2922481064373592</c:v>
                </c:pt>
                <c:pt idx="17">
                  <c:v>-1.1784900348351581</c:v>
                </c:pt>
                <c:pt idx="18">
                  <c:v>-1.049472584184646</c:v>
                </c:pt>
                <c:pt idx="19">
                  <c:v>-0.91721498743569507</c:v>
                </c:pt>
                <c:pt idx="20">
                  <c:v>-0.78457704970410869</c:v>
                </c:pt>
                <c:pt idx="21">
                  <c:v>-0.64140635735060247</c:v>
                </c:pt>
                <c:pt idx="22">
                  <c:v>-0.556454511626298</c:v>
                </c:pt>
                <c:pt idx="23">
                  <c:v>-0.47317946850244857</c:v>
                </c:pt>
                <c:pt idx="24">
                  <c:v>-0.39145417236722529</c:v>
                </c:pt>
                <c:pt idx="25">
                  <c:v>-0.30783337319439075</c:v>
                </c:pt>
                <c:pt idx="26">
                  <c:v>-0.22999084043170526</c:v>
                </c:pt>
                <c:pt idx="27">
                  <c:v>-0.15129911097497828</c:v>
                </c:pt>
                <c:pt idx="28">
                  <c:v>-8.7482971535624218E-2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B352-4694-AC7B-8197FA1C2BE3}"/>
            </c:ext>
          </c:extLst>
        </c:ser>
        <c:ser>
          <c:idx val="2"/>
          <c:order val="2"/>
          <c:tx>
            <c:strRef>
              <c:f>'15.4 (FVA Allocation)'!$R$9</c:f>
              <c:strCache>
                <c:ptCount val="1"/>
                <c:pt idx="0">
                  <c:v>Total EPE</c:v>
                </c:pt>
              </c:strCache>
            </c:strRef>
          </c:tx>
          <c:spPr>
            <a:ln w="1905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xVal>
            <c:numRef>
              <c:f>'15.4 (FVA Allocation)'!$I$10:$I$38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'15.4 (FVA Allocation)'!$R$10:$R$38</c:f>
              <c:numCache>
                <c:formatCode>0.000</c:formatCode>
                <c:ptCount val="29"/>
                <c:pt idx="0">
                  <c:v>5.1159257025909994</c:v>
                </c:pt>
                <c:pt idx="1">
                  <c:v>7.2233493294340798</c:v>
                </c:pt>
                <c:pt idx="2">
                  <c:v>7.9850050689073564</c:v>
                </c:pt>
                <c:pt idx="3">
                  <c:v>8.6428429224809094</c:v>
                </c:pt>
                <c:pt idx="4">
                  <c:v>9.3023671265846932</c:v>
                </c:pt>
                <c:pt idx="5">
                  <c:v>9.9604817331685851</c:v>
                </c:pt>
                <c:pt idx="6">
                  <c:v>10.067245781559945</c:v>
                </c:pt>
                <c:pt idx="7">
                  <c:v>10.310780881863366</c:v>
                </c:pt>
                <c:pt idx="8">
                  <c:v>10.18697447511971</c:v>
                </c:pt>
                <c:pt idx="9">
                  <c:v>10.188169604216652</c:v>
                </c:pt>
                <c:pt idx="10">
                  <c:v>10.145756419885371</c:v>
                </c:pt>
                <c:pt idx="11">
                  <c:v>10.016587034904781</c:v>
                </c:pt>
                <c:pt idx="12">
                  <c:v>9.7339510260853661</c:v>
                </c:pt>
                <c:pt idx="13">
                  <c:v>9.433235867775414</c:v>
                </c:pt>
                <c:pt idx="14">
                  <c:v>9.1001447896062313</c:v>
                </c:pt>
                <c:pt idx="15">
                  <c:v>8.6419779530819962</c:v>
                </c:pt>
                <c:pt idx="16">
                  <c:v>8.3562308711097284</c:v>
                </c:pt>
                <c:pt idx="17">
                  <c:v>7.9687767059499519</c:v>
                </c:pt>
                <c:pt idx="18">
                  <c:v>7.5925386646313129</c:v>
                </c:pt>
                <c:pt idx="19">
                  <c:v>7.3254503717134263</c:v>
                </c:pt>
                <c:pt idx="20">
                  <c:v>6.9460054780264207</c:v>
                </c:pt>
                <c:pt idx="21">
                  <c:v>4.4426931418958935</c:v>
                </c:pt>
                <c:pt idx="22">
                  <c:v>3.8473490937805708</c:v>
                </c:pt>
                <c:pt idx="23">
                  <c:v>3.7830905884675938</c:v>
                </c:pt>
                <c:pt idx="24">
                  <c:v>3.1420905408168998</c:v>
                </c:pt>
                <c:pt idx="25">
                  <c:v>3.0360147459769897</c:v>
                </c:pt>
                <c:pt idx="26">
                  <c:v>2.4160487179735384</c:v>
                </c:pt>
                <c:pt idx="27">
                  <c:v>2.2989128602305762</c:v>
                </c:pt>
                <c:pt idx="28">
                  <c:v>1.6188894081697185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B352-4694-AC7B-8197FA1C2BE3}"/>
            </c:ext>
          </c:extLst>
        </c:ser>
        <c:ser>
          <c:idx val="3"/>
          <c:order val="3"/>
          <c:tx>
            <c:strRef>
              <c:f>'15.4 (FVA Allocation)'!$S$9</c:f>
              <c:strCache>
                <c:ptCount val="1"/>
                <c:pt idx="0">
                  <c:v>Total ENE</c:v>
                </c:pt>
              </c:strCache>
            </c:strRef>
          </c:tx>
          <c:spPr>
            <a:ln w="19050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xVal>
            <c:numRef>
              <c:f>'15.4 (FVA Allocation)'!$I$10:$I$38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'15.4 (FVA Allocation)'!$S$10:$S$38</c:f>
              <c:numCache>
                <c:formatCode>0.000</c:formatCode>
                <c:ptCount val="29"/>
                <c:pt idx="0">
                  <c:v>0</c:v>
                </c:pt>
                <c:pt idx="1">
                  <c:v>-0.53217459445631854</c:v>
                </c:pt>
                <c:pt idx="2">
                  <c:v>-1.1444189026506939</c:v>
                </c:pt>
                <c:pt idx="3">
                  <c:v>-1.5105042457314106</c:v>
                </c:pt>
                <c:pt idx="4">
                  <c:v>-1.6826593317478464</c:v>
                </c:pt>
                <c:pt idx="5">
                  <c:v>-1.9170734677899186</c:v>
                </c:pt>
                <c:pt idx="6">
                  <c:v>-2.1241349002692762</c:v>
                </c:pt>
                <c:pt idx="7">
                  <c:v>-2.2543998136311738</c:v>
                </c:pt>
                <c:pt idx="8">
                  <c:v>-2.4376917484429343</c:v>
                </c:pt>
                <c:pt idx="9">
                  <c:v>-2.5174632483300305</c:v>
                </c:pt>
                <c:pt idx="10">
                  <c:v>-2.7312951391440525</c:v>
                </c:pt>
                <c:pt idx="11">
                  <c:v>-2.8479237437556755</c:v>
                </c:pt>
                <c:pt idx="12">
                  <c:v>-3.060314711016205</c:v>
                </c:pt>
                <c:pt idx="13">
                  <c:v>-3.0222476039649497</c:v>
                </c:pt>
                <c:pt idx="14">
                  <c:v>-3.3387221432371179</c:v>
                </c:pt>
                <c:pt idx="15">
                  <c:v>-3.6755126415191968</c:v>
                </c:pt>
                <c:pt idx="16">
                  <c:v>-3.9009369122403905</c:v>
                </c:pt>
                <c:pt idx="17">
                  <c:v>-4.1238969522102353</c:v>
                </c:pt>
                <c:pt idx="18">
                  <c:v>-4.4797257231598957</c:v>
                </c:pt>
                <c:pt idx="19">
                  <c:v>-4.7815634442186914</c:v>
                </c:pt>
                <c:pt idx="20">
                  <c:v>-5.2481032487612795</c:v>
                </c:pt>
                <c:pt idx="21">
                  <c:v>-0.64140635735060247</c:v>
                </c:pt>
                <c:pt idx="22">
                  <c:v>-0.556454511626298</c:v>
                </c:pt>
                <c:pt idx="23">
                  <c:v>-0.47317946850244857</c:v>
                </c:pt>
                <c:pt idx="24">
                  <c:v>-0.39145417236722529</c:v>
                </c:pt>
                <c:pt idx="25">
                  <c:v>-0.30783337319439075</c:v>
                </c:pt>
                <c:pt idx="26">
                  <c:v>-0.22999084043170526</c:v>
                </c:pt>
                <c:pt idx="27">
                  <c:v>-0.15129911097497828</c:v>
                </c:pt>
                <c:pt idx="28">
                  <c:v>-8.7482971535624218E-2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B352-4694-AC7B-8197FA1C2B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8909816"/>
        <c:axId val="868899976"/>
      </c:scatterChart>
      <c:valAx>
        <c:axId val="868909816"/>
        <c:scaling>
          <c:orientation val="minMax"/>
          <c:max val="7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(years)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8899976"/>
        <c:crosses val="autoZero"/>
        <c:crossBetween val="midCat"/>
      </c:valAx>
      <c:valAx>
        <c:axId val="86889997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Exposure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8909816"/>
        <c:crosses val="autoZero"/>
        <c:crossBetween val="midCat"/>
      </c:valAx>
      <c:spPr>
        <a:noFill/>
        <a:ln>
          <a:solidFill>
            <a:schemeClr val="tx1">
              <a:lumMod val="50000"/>
              <a:lumOff val="50000"/>
            </a:schemeClr>
          </a:solidFill>
        </a:ln>
        <a:effectLst/>
      </c:spPr>
    </c:plotArea>
    <c:legend>
      <c:legendPos val="t"/>
      <c:overlay val="0"/>
      <c:spPr>
        <a:noFill/>
        <a:ln>
          <a:solidFill>
            <a:schemeClr val="tx1">
              <a:lumMod val="50000"/>
              <a:lumOff val="50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0"/>
          <c:tx>
            <c:strRef>
              <c:f>'15.4 (FVA Allocation)'!$V$9</c:f>
              <c:strCache>
                <c:ptCount val="1"/>
                <c:pt idx="0">
                  <c:v>Porfolio EPE</c:v>
                </c:pt>
              </c:strCache>
            </c:strRef>
          </c:tx>
          <c:spPr>
            <a:ln w="19050" cap="rnd" cmpd="sng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'15.4 (FVA Allocation)'!$I$10:$I$38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'15.4 (FVA Allocation)'!$V$10:$V$38</c:f>
              <c:numCache>
                <c:formatCode>0.000</c:formatCode>
                <c:ptCount val="29"/>
                <c:pt idx="0">
                  <c:v>0</c:v>
                </c:pt>
                <c:pt idx="1">
                  <c:v>1.7806565432277472</c:v>
                </c:pt>
                <c:pt idx="2">
                  <c:v>3.115116539074728</c:v>
                </c:pt>
                <c:pt idx="3">
                  <c:v>3.955718326376108</c:v>
                </c:pt>
                <c:pt idx="4">
                  <c:v>4.4802070483248029</c:v>
                </c:pt>
                <c:pt idx="5">
                  <c:v>4.7372021307512417</c:v>
                </c:pt>
                <c:pt idx="6">
                  <c:v>5.05731654659232</c:v>
                </c:pt>
                <c:pt idx="7">
                  <c:v>5.1572283763464046</c:v>
                </c:pt>
                <c:pt idx="8">
                  <c:v>5.3186111060872641</c:v>
                </c:pt>
                <c:pt idx="9">
                  <c:v>5.1734805029786788</c:v>
                </c:pt>
                <c:pt idx="10">
                  <c:v>5.202192903337683</c:v>
                </c:pt>
                <c:pt idx="11">
                  <c:v>5.0370122657195875</c:v>
                </c:pt>
                <c:pt idx="12">
                  <c:v>4.9965956831104474</c:v>
                </c:pt>
                <c:pt idx="13">
                  <c:v>4.8187004323104787</c:v>
                </c:pt>
                <c:pt idx="14">
                  <c:v>4.5645325024812813</c:v>
                </c:pt>
                <c:pt idx="15">
                  <c:v>4.3452985202179306</c:v>
                </c:pt>
                <c:pt idx="16">
                  <c:v>4.1225041642953606</c:v>
                </c:pt>
                <c:pt idx="17">
                  <c:v>3.8531608496907781</c:v>
                </c:pt>
                <c:pt idx="18">
                  <c:v>3.5410265833319472</c:v>
                </c:pt>
                <c:pt idx="19">
                  <c:v>3.2218564862441674</c:v>
                </c:pt>
                <c:pt idx="20">
                  <c:v>2.9013670188678553</c:v>
                </c:pt>
                <c:pt idx="21">
                  <c:v>2.5656254294024099</c:v>
                </c:pt>
                <c:pt idx="22">
                  <c:v>2.225818046505192</c:v>
                </c:pt>
                <c:pt idx="23">
                  <c:v>1.8927178740097943</c:v>
                </c:pt>
                <c:pt idx="24">
                  <c:v>1.5658166894689012</c:v>
                </c:pt>
                <c:pt idx="25">
                  <c:v>1.231333492777563</c:v>
                </c:pt>
                <c:pt idx="26">
                  <c:v>0.91862493939029299</c:v>
                </c:pt>
                <c:pt idx="27">
                  <c:v>0.60433104905495394</c:v>
                </c:pt>
                <c:pt idx="28">
                  <c:v>0.29430365294153438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417-430F-9ED5-DDDE8E363F25}"/>
            </c:ext>
          </c:extLst>
        </c:ser>
        <c:ser>
          <c:idx val="0"/>
          <c:order val="1"/>
          <c:tx>
            <c:strRef>
              <c:f>'15.4 (FVA Allocation)'!$W$9</c:f>
              <c:strCache>
                <c:ptCount val="1"/>
                <c:pt idx="0">
                  <c:v>Portfolio ENE</c:v>
                </c:pt>
              </c:strCache>
            </c:strRef>
          </c:tx>
          <c:spPr>
            <a:ln w="19050" cap="rnd" cmpd="sng">
              <a:solidFill>
                <a:srgbClr val="0070C0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'15.4 (FVA Allocation)'!$I$10:$I$38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'15.4 (FVA Allocation)'!$W$10:$W$38</c:f>
              <c:numCache>
                <c:formatCode>0.000</c:formatCode>
                <c:ptCount val="29"/>
                <c:pt idx="0">
                  <c:v>-9.9732185525032619</c:v>
                </c:pt>
                <c:pt idx="1">
                  <c:v>-11.748973262542616</c:v>
                </c:pt>
                <c:pt idx="2">
                  <c:v>-13.365231449455116</c:v>
                </c:pt>
                <c:pt idx="3">
                  <c:v>-14.794791375760214</c:v>
                </c:pt>
                <c:pt idx="4">
                  <c:v>-16.134800336493949</c:v>
                </c:pt>
                <c:pt idx="5">
                  <c:v>-17.544003796560322</c:v>
                </c:pt>
                <c:pt idx="6">
                  <c:v>-18.106167228501818</c:v>
                </c:pt>
                <c:pt idx="7">
                  <c:v>-18.57487828862617</c:v>
                </c:pt>
                <c:pt idx="8">
                  <c:v>-18.623506462285349</c:v>
                </c:pt>
                <c:pt idx="9">
                  <c:v>-18.713135830430264</c:v>
                </c:pt>
                <c:pt idx="10">
                  <c:v>-18.744231361965806</c:v>
                </c:pt>
                <c:pt idx="11">
                  <c:v>-18.564849646646554</c:v>
                </c:pt>
                <c:pt idx="12">
                  <c:v>-18.163983750157794</c:v>
                </c:pt>
                <c:pt idx="13">
                  <c:v>-17.679564890121902</c:v>
                </c:pt>
                <c:pt idx="14">
                  <c:v>-17.174955811971742</c:v>
                </c:pt>
                <c:pt idx="15">
                  <c:v>-16.483279880960566</c:v>
                </c:pt>
                <c:pt idx="16">
                  <c:v>-15.652807677797504</c:v>
                </c:pt>
                <c:pt idx="17">
                  <c:v>-14.828213193276909</c:v>
                </c:pt>
                <c:pt idx="18">
                  <c:v>-13.987768434303819</c:v>
                </c:pt>
                <c:pt idx="19">
                  <c:v>-13.012965449534498</c:v>
                </c:pt>
                <c:pt idx="20">
                  <c:v>-11.866277371670856</c:v>
                </c:pt>
                <c:pt idx="21">
                  <c:v>-10.836666496013581</c:v>
                </c:pt>
                <c:pt idx="22">
                  <c:v>-9.5276810714564508</c:v>
                </c:pt>
                <c:pt idx="23">
                  <c:v>-8.718540485497833</c:v>
                </c:pt>
                <c:pt idx="24">
                  <c:v>-7.2881158399041439</c:v>
                </c:pt>
                <c:pt idx="25">
                  <c:v>-6.3490455506054371</c:v>
                </c:pt>
                <c:pt idx="26">
                  <c:v>-4.9743116123044704</c:v>
                </c:pt>
                <c:pt idx="27">
                  <c:v>-4.0393765144139726</c:v>
                </c:pt>
                <c:pt idx="28">
                  <c:v>-2.4736143860014468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417-430F-9ED5-DDDE8E363F25}"/>
            </c:ext>
          </c:extLst>
        </c:ser>
        <c:ser>
          <c:idx val="2"/>
          <c:order val="2"/>
          <c:tx>
            <c:strRef>
              <c:f>'15.4 (FVA Allocation)'!$X$9</c:f>
              <c:strCache>
                <c:ptCount val="1"/>
                <c:pt idx="0">
                  <c:v>Total EPE</c:v>
                </c:pt>
              </c:strCache>
            </c:strRef>
          </c:tx>
          <c:spPr>
            <a:ln w="1905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xVal>
            <c:numRef>
              <c:f>'15.4 (FVA Allocation)'!$I$10:$I$38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'15.4 (FVA Allocation)'!$X$10:$X$38</c:f>
              <c:numCache>
                <c:formatCode>0.000</c:formatCode>
                <c:ptCount val="29"/>
                <c:pt idx="0">
                  <c:v>0</c:v>
                </c:pt>
                <c:pt idx="1">
                  <c:v>1.1963894057484381</c:v>
                </c:pt>
                <c:pt idx="2">
                  <c:v>2.1986344172103989</c:v>
                </c:pt>
                <c:pt idx="3">
                  <c:v>2.8497441683437916</c:v>
                </c:pt>
                <c:pt idx="4">
                  <c:v>3.2838505509834222</c:v>
                </c:pt>
                <c:pt idx="5">
                  <c:v>3.5227610458793324</c:v>
                </c:pt>
                <c:pt idx="6">
                  <c:v>3.8082843400400077</c:v>
                </c:pt>
                <c:pt idx="7">
                  <c:v>3.9372572452048269</c:v>
                </c:pt>
                <c:pt idx="8">
                  <c:v>4.1152007826417876</c:v>
                </c:pt>
                <c:pt idx="9">
                  <c:v>4.0559794581485367</c:v>
                </c:pt>
                <c:pt idx="10">
                  <c:v>4.1280678382449105</c:v>
                </c:pt>
                <c:pt idx="11">
                  <c:v>4.0391347520502254</c:v>
                </c:pt>
                <c:pt idx="12">
                  <c:v>4.0619744206252726</c:v>
                </c:pt>
                <c:pt idx="13">
                  <c:v>3.9680605637568087</c:v>
                </c:pt>
                <c:pt idx="14">
                  <c:v>3.80084367125054</c:v>
                </c:pt>
                <c:pt idx="15">
                  <c:v>3.6762959139353546</c:v>
                </c:pt>
                <c:pt idx="16">
                  <c:v>3.5463426253708792</c:v>
                </c:pt>
                <c:pt idx="17">
                  <c:v>3.3821961992624847</c:v>
                </c:pt>
                <c:pt idx="18">
                  <c:v>3.1842200917131183</c:v>
                </c:pt>
                <c:pt idx="19">
                  <c:v>2.9822154239480172</c:v>
                </c:pt>
                <c:pt idx="20">
                  <c:v>2.7808478724606913</c:v>
                </c:pt>
                <c:pt idx="21">
                  <c:v>2.5656254294024099</c:v>
                </c:pt>
                <c:pt idx="22">
                  <c:v>2.225818046505192</c:v>
                </c:pt>
                <c:pt idx="23">
                  <c:v>1.8927178740097943</c:v>
                </c:pt>
                <c:pt idx="24">
                  <c:v>1.5658166894689012</c:v>
                </c:pt>
                <c:pt idx="25">
                  <c:v>1.231333492777563</c:v>
                </c:pt>
                <c:pt idx="26">
                  <c:v>0.91862493939029299</c:v>
                </c:pt>
                <c:pt idx="27">
                  <c:v>0.60433104905495394</c:v>
                </c:pt>
                <c:pt idx="28">
                  <c:v>0.29430365294153438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417-430F-9ED5-DDDE8E363F25}"/>
            </c:ext>
          </c:extLst>
        </c:ser>
        <c:ser>
          <c:idx val="3"/>
          <c:order val="3"/>
          <c:tx>
            <c:strRef>
              <c:f>'15.4 (FVA Allocation)'!$Y$9</c:f>
              <c:strCache>
                <c:ptCount val="1"/>
                <c:pt idx="0">
                  <c:v>Total ENE</c:v>
                </c:pt>
              </c:strCache>
            </c:strRef>
          </c:tx>
          <c:spPr>
            <a:ln w="19050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xVal>
            <c:numRef>
              <c:f>'15.4 (FVA Allocation)'!$I$10:$I$38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'15.4 (FVA Allocation)'!$Y$10:$Y$38</c:f>
              <c:numCache>
                <c:formatCode>0.000</c:formatCode>
                <c:ptCount val="29"/>
                <c:pt idx="0">
                  <c:v>-7.2342096752947587</c:v>
                </c:pt>
                <c:pt idx="1">
                  <c:v>-8.4259354854693544</c:v>
                </c:pt>
                <c:pt idx="2">
                  <c:v>-9.5052405431432341</c:v>
                </c:pt>
                <c:pt idx="3">
                  <c:v>-10.46743598834046</c:v>
                </c:pt>
                <c:pt idx="4">
                  <c:v>-11.414578348934411</c:v>
                </c:pt>
                <c:pt idx="5">
                  <c:v>-12.437376169848079</c:v>
                </c:pt>
                <c:pt idx="6">
                  <c:v>-12.878398531651946</c:v>
                </c:pt>
                <c:pt idx="7">
                  <c:v>-13.268369524867047</c:v>
                </c:pt>
                <c:pt idx="8">
                  <c:v>-13.391597925773237</c:v>
                </c:pt>
                <c:pt idx="9">
                  <c:v>-13.601128834763276</c:v>
                </c:pt>
                <c:pt idx="10">
                  <c:v>-13.805925056232832</c:v>
                </c:pt>
                <c:pt idx="11">
                  <c:v>-13.860664512105272</c:v>
                </c:pt>
                <c:pt idx="12">
                  <c:v>-13.764255703616799</c:v>
                </c:pt>
                <c:pt idx="13">
                  <c:v>-13.629278698698846</c:v>
                </c:pt>
                <c:pt idx="14">
                  <c:v>-13.492201355943862</c:v>
                </c:pt>
                <c:pt idx="15">
                  <c:v>-13.24265034624854</c:v>
                </c:pt>
                <c:pt idx="16">
                  <c:v>-12.893726002657242</c:v>
                </c:pt>
                <c:pt idx="17">
                  <c:v>-12.579372503617883</c:v>
                </c:pt>
                <c:pt idx="18">
                  <c:v>-12.24703181455641</c:v>
                </c:pt>
                <c:pt idx="19">
                  <c:v>-11.819176792124541</c:v>
                </c:pt>
                <c:pt idx="20">
                  <c:v>-11.257694535102846</c:v>
                </c:pt>
                <c:pt idx="21">
                  <c:v>-10.836666496013581</c:v>
                </c:pt>
                <c:pt idx="22">
                  <c:v>-9.5276810714564508</c:v>
                </c:pt>
                <c:pt idx="23">
                  <c:v>-8.718540485497833</c:v>
                </c:pt>
                <c:pt idx="24">
                  <c:v>-7.2881158399041439</c:v>
                </c:pt>
                <c:pt idx="25">
                  <c:v>-6.3490455506054371</c:v>
                </c:pt>
                <c:pt idx="26">
                  <c:v>-4.9743116123044704</c:v>
                </c:pt>
                <c:pt idx="27">
                  <c:v>-4.0393765144139726</c:v>
                </c:pt>
                <c:pt idx="28">
                  <c:v>-2.4736143860014468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417-430F-9ED5-DDDE8E363F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8909816"/>
        <c:axId val="868899976"/>
      </c:scatterChart>
      <c:valAx>
        <c:axId val="868909816"/>
        <c:scaling>
          <c:orientation val="minMax"/>
          <c:max val="7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(years)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8899976"/>
        <c:crosses val="autoZero"/>
        <c:crossBetween val="midCat"/>
      </c:valAx>
      <c:valAx>
        <c:axId val="86889997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Exposure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8909816"/>
        <c:crosses val="autoZero"/>
        <c:crossBetween val="midCat"/>
      </c:valAx>
      <c:spPr>
        <a:noFill/>
        <a:ln>
          <a:solidFill>
            <a:schemeClr val="tx1">
              <a:lumMod val="50000"/>
              <a:lumOff val="50000"/>
            </a:schemeClr>
          </a:solidFill>
        </a:ln>
        <a:effectLst/>
      </c:spPr>
    </c:plotArea>
    <c:legend>
      <c:legendPos val="t"/>
      <c:overlay val="0"/>
      <c:spPr>
        <a:noFill/>
        <a:ln>
          <a:solidFill>
            <a:schemeClr val="tx1">
              <a:lumMod val="50000"/>
              <a:lumOff val="50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0"/>
          <c:tx>
            <c:strRef>
              <c:f>'15.4 (FVA Allocation)'!$Z$9</c:f>
              <c:strCache>
                <c:ptCount val="1"/>
                <c:pt idx="0">
                  <c:v>EPE1</c:v>
                </c:pt>
              </c:strCache>
            </c:strRef>
          </c:tx>
          <c:spPr>
            <a:ln w="19050" cap="rnd" cmpd="sng">
              <a:solidFill>
                <a:srgbClr val="7030A0"/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'15.4 (FVA Allocation)'!$I$10:$I$38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'15.4 (FVA Allocation)'!$Z$10:$Z$38</c:f>
              <c:numCache>
                <c:formatCode>0.000</c:formatCode>
                <c:ptCount val="29"/>
                <c:pt idx="0">
                  <c:v>1.564353488732362</c:v>
                </c:pt>
                <c:pt idx="1">
                  <c:v>1.97271013945522</c:v>
                </c:pt>
                <c:pt idx="2">
                  <c:v>2.3701582432587829</c:v>
                </c:pt>
                <c:pt idx="3">
                  <c:v>2.6633082732001618</c:v>
                </c:pt>
                <c:pt idx="4">
                  <c:v>2.9747355860797917</c:v>
                </c:pt>
                <c:pt idx="5">
                  <c:v>3.2601983493557389</c:v>
                </c:pt>
                <c:pt idx="6">
                  <c:v>3.3093385957365333</c:v>
                </c:pt>
                <c:pt idx="7">
                  <c:v>3.3834421834430444</c:v>
                </c:pt>
                <c:pt idx="8">
                  <c:v>3.3962527719657283</c:v>
                </c:pt>
                <c:pt idx="9">
                  <c:v>3.3263980447814321</c:v>
                </c:pt>
                <c:pt idx="10">
                  <c:v>3.2662748376928459</c:v>
                </c:pt>
                <c:pt idx="11">
                  <c:v>3.238521615465233</c:v>
                </c:pt>
                <c:pt idx="12">
                  <c:v>3.0781706697526614</c:v>
                </c:pt>
                <c:pt idx="13">
                  <c:v>2.9006601666746974</c:v>
                </c:pt>
                <c:pt idx="14">
                  <c:v>2.6853294267122769</c:v>
                </c:pt>
                <c:pt idx="15">
                  <c:v>2.4533858311230636</c:v>
                </c:pt>
                <c:pt idx="16">
                  <c:v>2.1133366614945563</c:v>
                </c:pt>
                <c:pt idx="17">
                  <c:v>1.8716585673185582</c:v>
                </c:pt>
                <c:pt idx="18">
                  <c:v>1.6514909934243616</c:v>
                </c:pt>
                <c:pt idx="19">
                  <c:v>1.4413728796720189</c:v>
                </c:pt>
                <c:pt idx="20">
                  <c:v>1.2624181678099902</c:v>
                </c:pt>
                <c:pt idx="21">
                  <c:v>2.1313244513725627</c:v>
                </c:pt>
                <c:pt idx="22">
                  <c:v>1.8934439925586286</c:v>
                </c:pt>
                <c:pt idx="23">
                  <c:v>1.6451499656767485</c:v>
                </c:pt>
                <c:pt idx="24">
                  <c:v>1.3820084330290796</c:v>
                </c:pt>
                <c:pt idx="25">
                  <c:v>1.1043436015428143</c:v>
                </c:pt>
                <c:pt idx="26">
                  <c:v>0.85065332411065853</c:v>
                </c:pt>
                <c:pt idx="27">
                  <c:v>0.57950619511049872</c:v>
                </c:pt>
                <c:pt idx="28">
                  <c:v>0.27877107062003859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007-401A-B2AD-3C1CED54970F}"/>
            </c:ext>
          </c:extLst>
        </c:ser>
        <c:ser>
          <c:idx val="0"/>
          <c:order val="1"/>
          <c:tx>
            <c:strRef>
              <c:f>'15.4 (FVA Allocation)'!$AA$9</c:f>
              <c:strCache>
                <c:ptCount val="1"/>
                <c:pt idx="0">
                  <c:v>EPE2</c:v>
                </c:pt>
              </c:strCache>
            </c:strRef>
          </c:tx>
          <c:spPr>
            <a:ln w="19050" cap="rnd" cmpd="sng">
              <a:solidFill>
                <a:srgbClr val="00B050"/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'15.4 (FVA Allocation)'!$I$10:$I$38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'15.4 (FVA Allocation)'!$AA$10:$AA$38</c:f>
              <c:numCache>
                <c:formatCode>0.000</c:formatCode>
                <c:ptCount val="29"/>
                <c:pt idx="0">
                  <c:v>1.3695044386042159</c:v>
                </c:pt>
                <c:pt idx="1">
                  <c:v>1.5845106933463589</c:v>
                </c:pt>
                <c:pt idx="2">
                  <c:v>1.8502938231697408</c:v>
                </c:pt>
                <c:pt idx="3">
                  <c:v>2.0444388158793085</c:v>
                </c:pt>
                <c:pt idx="4">
                  <c:v>2.2423797445212825</c:v>
                </c:pt>
                <c:pt idx="5">
                  <c:v>2.4045007446813886</c:v>
                </c:pt>
                <c:pt idx="6">
                  <c:v>2.4038981403247663</c:v>
                </c:pt>
                <c:pt idx="7">
                  <c:v>2.4287643918703141</c:v>
                </c:pt>
                <c:pt idx="8">
                  <c:v>2.3855222896371191</c:v>
                </c:pt>
                <c:pt idx="9">
                  <c:v>2.2892378337628343</c:v>
                </c:pt>
                <c:pt idx="10">
                  <c:v>2.1647340758435942</c:v>
                </c:pt>
                <c:pt idx="11">
                  <c:v>2.0698041122548627</c:v>
                </c:pt>
                <c:pt idx="12">
                  <c:v>1.8882455892578811</c:v>
                </c:pt>
                <c:pt idx="13">
                  <c:v>1.6926470716949982</c:v>
                </c:pt>
                <c:pt idx="14">
                  <c:v>1.4708963656221408</c:v>
                </c:pt>
                <c:pt idx="15">
                  <c:v>1.2374557325787863</c:v>
                </c:pt>
                <c:pt idx="16">
                  <c:v>0.9770287622833782</c:v>
                </c:pt>
                <c:pt idx="17">
                  <c:v>0.75493723861949613</c:v>
                </c:pt>
                <c:pt idx="18">
                  <c:v>0.55095445923813269</c:v>
                </c:pt>
                <c:pt idx="19">
                  <c:v>0.3571803495003063</c:v>
                </c:pt>
                <c:pt idx="20">
                  <c:v>0.17577390921945935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007-401A-B2AD-3C1CED54970F}"/>
            </c:ext>
          </c:extLst>
        </c:ser>
        <c:ser>
          <c:idx val="2"/>
          <c:order val="2"/>
          <c:tx>
            <c:strRef>
              <c:f>'15.4 (FVA Allocation)'!$AB$9</c:f>
              <c:strCache>
                <c:ptCount val="1"/>
                <c:pt idx="0">
                  <c:v>EPE3</c:v>
                </c:pt>
              </c:strCache>
            </c:strRef>
          </c:tx>
          <c:spPr>
            <a:ln w="1905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xVal>
            <c:numRef>
              <c:f>'15.4 (FVA Allocation)'!$I$10:$I$38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'15.4 (FVA Allocation)'!$AB$10:$AB$38</c:f>
              <c:numCache>
                <c:formatCode>0.000</c:formatCode>
                <c:ptCount val="29"/>
                <c:pt idx="0">
                  <c:v>3.7158045975738863</c:v>
                </c:pt>
                <c:pt idx="1">
                  <c:v>3.4140996185908943</c:v>
                </c:pt>
                <c:pt idx="2">
                  <c:v>3.2651484766003436</c:v>
                </c:pt>
                <c:pt idx="3">
                  <c:v>3.2056440192563782</c:v>
                </c:pt>
                <c:pt idx="4">
                  <c:v>3.2577527574782397</c:v>
                </c:pt>
                <c:pt idx="5">
                  <c:v>3.3014358221763085</c:v>
                </c:pt>
                <c:pt idx="6">
                  <c:v>3.2932158820194917</c:v>
                </c:pt>
                <c:pt idx="7">
                  <c:v>3.2603538309001938</c:v>
                </c:pt>
                <c:pt idx="8">
                  <c:v>3.162946859764908</c:v>
                </c:pt>
                <c:pt idx="9">
                  <c:v>3.121650300132691</c:v>
                </c:pt>
                <c:pt idx="10">
                  <c:v>3.0579335576792621</c:v>
                </c:pt>
                <c:pt idx="11">
                  <c:v>3.0324204397806769</c:v>
                </c:pt>
                <c:pt idx="12">
                  <c:v>2.9478782373888177</c:v>
                </c:pt>
                <c:pt idx="13">
                  <c:v>2.8702191244100215</c:v>
                </c:pt>
                <c:pt idx="14">
                  <c:v>2.7243542115007893</c:v>
                </c:pt>
                <c:pt idx="15">
                  <c:v>2.5913202914767273</c:v>
                </c:pt>
                <c:pt idx="16">
                  <c:v>2.4051216504635522</c:v>
                </c:pt>
                <c:pt idx="17">
                  <c:v>2.2677530512152329</c:v>
                </c:pt>
                <c:pt idx="18">
                  <c:v>2.1209248006745574</c:v>
                </c:pt>
                <c:pt idx="19">
                  <c:v>1.9674465810925659</c:v>
                </c:pt>
                <c:pt idx="20">
                  <c:v>1.7656438446993874</c:v>
                </c:pt>
                <c:pt idx="21">
                  <c:v>2.3113686905233286</c:v>
                </c:pt>
                <c:pt idx="22">
                  <c:v>1.9539051012219411</c:v>
                </c:pt>
                <c:pt idx="23">
                  <c:v>2.1379406227908433</c:v>
                </c:pt>
                <c:pt idx="24">
                  <c:v>1.7600821077878175</c:v>
                </c:pt>
                <c:pt idx="25">
                  <c:v>1.9316711444341745</c:v>
                </c:pt>
                <c:pt idx="26">
                  <c:v>1.565395393862876</c:v>
                </c:pt>
                <c:pt idx="27">
                  <c:v>1.719406665120077</c:v>
                </c:pt>
                <c:pt idx="28">
                  <c:v>1.3401183375496801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7007-401A-B2AD-3C1CED54970F}"/>
            </c:ext>
          </c:extLst>
        </c:ser>
        <c:ser>
          <c:idx val="3"/>
          <c:order val="3"/>
          <c:tx>
            <c:strRef>
              <c:f>'15.4 (FVA Allocation)'!$AC$9</c:f>
              <c:strCache>
                <c:ptCount val="1"/>
                <c:pt idx="0">
                  <c:v>EPE4</c:v>
                </c:pt>
              </c:strCache>
            </c:strRef>
          </c:tx>
          <c:spPr>
            <a:ln w="19050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xVal>
            <c:numRef>
              <c:f>'15.4 (FVA Allocation)'!$I$10:$I$38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'15.4 (FVA Allocation)'!$AC$10:$AC$38</c:f>
              <c:numCache>
                <c:formatCode>0.000</c:formatCode>
                <c:ptCount val="29"/>
                <c:pt idx="0">
                  <c:v>-1.5337368223195578</c:v>
                </c:pt>
                <c:pt idx="1">
                  <c:v>0.25202887804161428</c:v>
                </c:pt>
                <c:pt idx="2">
                  <c:v>0.49940452587848677</c:v>
                </c:pt>
                <c:pt idx="3">
                  <c:v>0.72945181414506932</c:v>
                </c:pt>
                <c:pt idx="4">
                  <c:v>0.82749903850538775</c:v>
                </c:pt>
                <c:pt idx="5">
                  <c:v>0.99434681695515947</c:v>
                </c:pt>
                <c:pt idx="6">
                  <c:v>1.0607931634791541</c:v>
                </c:pt>
                <c:pt idx="7">
                  <c:v>1.2382204756498092</c:v>
                </c:pt>
                <c:pt idx="8">
                  <c:v>1.2422525537519538</c:v>
                </c:pt>
                <c:pt idx="9">
                  <c:v>1.4508834255397014</c:v>
                </c:pt>
                <c:pt idx="10">
                  <c:v>1.6568139486696818</c:v>
                </c:pt>
                <c:pt idx="11">
                  <c:v>1.6758408674040113</c:v>
                </c:pt>
                <c:pt idx="12">
                  <c:v>1.8196565296860001</c:v>
                </c:pt>
                <c:pt idx="13">
                  <c:v>1.9697095049957083</c:v>
                </c:pt>
                <c:pt idx="14">
                  <c:v>2.219564785771035</c:v>
                </c:pt>
                <c:pt idx="15">
                  <c:v>2.3598160979034377</c:v>
                </c:pt>
                <c:pt idx="16">
                  <c:v>2.8607437968682428</c:v>
                </c:pt>
                <c:pt idx="17">
                  <c:v>3.074427848796661</c:v>
                </c:pt>
                <c:pt idx="18">
                  <c:v>3.2691684112942569</c:v>
                </c:pt>
                <c:pt idx="19">
                  <c:v>3.5594505614485343</c:v>
                </c:pt>
                <c:pt idx="20">
                  <c:v>3.7421695562975761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7007-401A-B2AD-3C1CED5497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8909816"/>
        <c:axId val="868899976"/>
      </c:scatterChart>
      <c:valAx>
        <c:axId val="868909816"/>
        <c:scaling>
          <c:orientation val="minMax"/>
          <c:max val="7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(years)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8899976"/>
        <c:crosses val="autoZero"/>
        <c:crossBetween val="midCat"/>
      </c:valAx>
      <c:valAx>
        <c:axId val="86889997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Exposure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8909816"/>
        <c:crosses val="autoZero"/>
        <c:crossBetween val="midCat"/>
      </c:valAx>
      <c:spPr>
        <a:noFill/>
        <a:ln>
          <a:solidFill>
            <a:schemeClr val="tx1">
              <a:lumMod val="50000"/>
              <a:lumOff val="50000"/>
            </a:schemeClr>
          </a:solidFill>
        </a:ln>
        <a:effectLst/>
      </c:spPr>
    </c:plotArea>
    <c:legend>
      <c:legendPos val="t"/>
      <c:overlay val="0"/>
      <c:spPr>
        <a:noFill/>
        <a:ln>
          <a:solidFill>
            <a:schemeClr val="tx1">
              <a:lumMod val="50000"/>
              <a:lumOff val="50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0"/>
          <c:tx>
            <c:strRef>
              <c:f>'15.4 (FVA Allocation)'!$AD$9</c:f>
              <c:strCache>
                <c:ptCount val="1"/>
                <c:pt idx="0">
                  <c:v>ENE1</c:v>
                </c:pt>
              </c:strCache>
            </c:strRef>
          </c:tx>
          <c:spPr>
            <a:ln w="19050" cap="rnd" cmpd="sng">
              <a:solidFill>
                <a:srgbClr val="7030A0"/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'15.4 (FVA Allocation)'!$I$10:$I$38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'15.4 (FVA Allocation)'!$AD$10:$AD$38</c:f>
              <c:numCache>
                <c:formatCode>0.000</c:formatCode>
                <c:ptCount val="29"/>
                <c:pt idx="0">
                  <c:v>0</c:v>
                </c:pt>
                <c:pt idx="1">
                  <c:v>-0.41722374589082478</c:v>
                </c:pt>
                <c:pt idx="2">
                  <c:v>-0.72155077530619027</c:v>
                </c:pt>
                <c:pt idx="3">
                  <c:v>-0.85750536912664033</c:v>
                </c:pt>
                <c:pt idx="4">
                  <c:v>-0.96509534609944481</c:v>
                </c:pt>
                <c:pt idx="5">
                  <c:v>-0.97419210723071947</c:v>
                </c:pt>
                <c:pt idx="6">
                  <c:v>-0.95497644314651298</c:v>
                </c:pt>
                <c:pt idx="7">
                  <c:v>-0.92602209201003205</c:v>
                </c:pt>
                <c:pt idx="8">
                  <c:v>-0.94741687439033273</c:v>
                </c:pt>
                <c:pt idx="9">
                  <c:v>-0.81173295891989783</c:v>
                </c:pt>
                <c:pt idx="10">
                  <c:v>-0.74801621255868045</c:v>
                </c:pt>
                <c:pt idx="11">
                  <c:v>-0.71430381925767483</c:v>
                </c:pt>
                <c:pt idx="12">
                  <c:v>-0.62815640672101669</c:v>
                </c:pt>
                <c:pt idx="13">
                  <c:v>-0.51203163990450562</c:v>
                </c:pt>
                <c:pt idx="14">
                  <c:v>-0.34558886424377522</c:v>
                </c:pt>
                <c:pt idx="15">
                  <c:v>-0.21016089866079357</c:v>
                </c:pt>
                <c:pt idx="16">
                  <c:v>4.5297727596769104E-3</c:v>
                </c:pt>
                <c:pt idx="17">
                  <c:v>0.13025644737396119</c:v>
                </c:pt>
                <c:pt idx="18">
                  <c:v>0.24765645957515739</c:v>
                </c:pt>
                <c:pt idx="19">
                  <c:v>0.33726215555363209</c:v>
                </c:pt>
                <c:pt idx="20">
                  <c:v>0.376928847012382</c:v>
                </c:pt>
                <c:pt idx="21">
                  <c:v>-0.64140635735060247</c:v>
                </c:pt>
                <c:pt idx="22">
                  <c:v>-0.556454511626298</c:v>
                </c:pt>
                <c:pt idx="23">
                  <c:v>-0.47317946850244857</c:v>
                </c:pt>
                <c:pt idx="24">
                  <c:v>-0.39145417236722529</c:v>
                </c:pt>
                <c:pt idx="25">
                  <c:v>-0.30783337319439075</c:v>
                </c:pt>
                <c:pt idx="26">
                  <c:v>-0.22744372565320733</c:v>
                </c:pt>
                <c:pt idx="27">
                  <c:v>-0.15036228974269186</c:v>
                </c:pt>
                <c:pt idx="28">
                  <c:v>-6.2802971811432753E-2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09F-4D03-8A07-77F4CC110357}"/>
            </c:ext>
          </c:extLst>
        </c:ser>
        <c:ser>
          <c:idx val="0"/>
          <c:order val="1"/>
          <c:tx>
            <c:strRef>
              <c:f>'15.4 (FVA Allocation)'!$AE$9</c:f>
              <c:strCache>
                <c:ptCount val="1"/>
                <c:pt idx="0">
                  <c:v>ENE2</c:v>
                </c:pt>
              </c:strCache>
            </c:strRef>
          </c:tx>
          <c:spPr>
            <a:ln w="19050" cap="rnd" cmpd="sng">
              <a:solidFill>
                <a:srgbClr val="00B050"/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'15.4 (FVA Allocation)'!$I$10:$I$38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'15.4 (FVA Allocation)'!$AE$10:$AE$38</c:f>
              <c:numCache>
                <c:formatCode>0.000</c:formatCode>
                <c:ptCount val="29"/>
                <c:pt idx="0">
                  <c:v>0</c:v>
                </c:pt>
                <c:pt idx="1">
                  <c:v>-0.21512537354938219</c:v>
                </c:pt>
                <c:pt idx="2">
                  <c:v>-0.37853943094595943</c:v>
                </c:pt>
                <c:pt idx="3">
                  <c:v>-0.43374820118558821</c:v>
                </c:pt>
                <c:pt idx="4">
                  <c:v>-0.48044699941221042</c:v>
                </c:pt>
                <c:pt idx="5">
                  <c:v>-0.45840747376122115</c:v>
                </c:pt>
                <c:pt idx="6">
                  <c:v>-0.41452989517598987</c:v>
                </c:pt>
                <c:pt idx="7">
                  <c:v>-0.3854955755615469</c:v>
                </c:pt>
                <c:pt idx="8">
                  <c:v>-0.37127318310379742</c:v>
                </c:pt>
                <c:pt idx="9">
                  <c:v>-0.29198485834438997</c:v>
                </c:pt>
                <c:pt idx="10">
                  <c:v>-0.23264345552348123</c:v>
                </c:pt>
                <c:pt idx="11">
                  <c:v>-0.2166503018188955</c:v>
                </c:pt>
                <c:pt idx="12">
                  <c:v>-0.15569219722996555</c:v>
                </c:pt>
                <c:pt idx="13">
                  <c:v>-9.2823910260294712E-2</c:v>
                </c:pt>
                <c:pt idx="14">
                  <c:v>-1.1363553223580059E-2</c:v>
                </c:pt>
                <c:pt idx="15">
                  <c:v>4.8357731635944284E-2</c:v>
                </c:pt>
                <c:pt idx="16">
                  <c:v>0.11443130582450239</c:v>
                </c:pt>
                <c:pt idx="17">
                  <c:v>0.13400078099586157</c:v>
                </c:pt>
                <c:pt idx="18">
                  <c:v>0.14101060482616287</c:v>
                </c:pt>
                <c:pt idx="19">
                  <c:v>0.11989344805659329</c:v>
                </c:pt>
                <c:pt idx="20">
                  <c:v>6.8257935860975977E-2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09F-4D03-8A07-77F4CC110357}"/>
            </c:ext>
          </c:extLst>
        </c:ser>
        <c:ser>
          <c:idx val="2"/>
          <c:order val="2"/>
          <c:tx>
            <c:strRef>
              <c:f>'15.4 (FVA Allocation)'!$AF$9</c:f>
              <c:strCache>
                <c:ptCount val="1"/>
                <c:pt idx="0">
                  <c:v>ENE3</c:v>
                </c:pt>
              </c:strCache>
            </c:strRef>
          </c:tx>
          <c:spPr>
            <a:ln w="1905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xVal>
            <c:numRef>
              <c:f>'15.4 (FVA Allocation)'!$I$10:$I$38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'15.4 (FVA Allocation)'!$AF$10:$AF$38</c:f>
              <c:numCache>
                <c:formatCode>0.000</c:formatCode>
                <c:ptCount val="29"/>
                <c:pt idx="0">
                  <c:v>0</c:v>
                </c:pt>
                <c:pt idx="1">
                  <c:v>0.33227152646639813</c:v>
                </c:pt>
                <c:pt idx="2">
                  <c:v>0.39053656196966802</c:v>
                </c:pt>
                <c:pt idx="3">
                  <c:v>0.41021741383364485</c:v>
                </c:pt>
                <c:pt idx="4">
                  <c:v>0.35827957076952216</c:v>
                </c:pt>
                <c:pt idx="5">
                  <c:v>0.361340875132725</c:v>
                </c:pt>
                <c:pt idx="6">
                  <c:v>0.33818618952993817</c:v>
                </c:pt>
                <c:pt idx="7">
                  <c:v>0.32761571564751685</c:v>
                </c:pt>
                <c:pt idx="8">
                  <c:v>0.34660490613159689</c:v>
                </c:pt>
                <c:pt idx="9">
                  <c:v>0.3593446838727804</c:v>
                </c:pt>
                <c:pt idx="10">
                  <c:v>0.41107040041220017</c:v>
                </c:pt>
                <c:pt idx="11">
                  <c:v>0.39854575631605571</c:v>
                </c:pt>
                <c:pt idx="12">
                  <c:v>0.41945277753194454</c:v>
                </c:pt>
                <c:pt idx="13">
                  <c:v>0.436131226320639</c:v>
                </c:pt>
                <c:pt idx="14">
                  <c:v>0.52710684811568165</c:v>
                </c:pt>
                <c:pt idx="15">
                  <c:v>0.5737613394168547</c:v>
                </c:pt>
                <c:pt idx="16">
                  <c:v>0.6537161260216463</c:v>
                </c:pt>
                <c:pt idx="17">
                  <c:v>0.69963923360081093</c:v>
                </c:pt>
                <c:pt idx="18">
                  <c:v>0.72922723829924174</c:v>
                </c:pt>
                <c:pt idx="19">
                  <c:v>0.70912224129513779</c:v>
                </c:pt>
                <c:pt idx="20">
                  <c:v>0.64187844881414469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-2.5471147784979697E-3</c:v>
                </c:pt>
                <c:pt idx="27">
                  <c:v>-9.3682123228639401E-4</c:v>
                </c:pt>
                <c:pt idx="28">
                  <c:v>-2.46799997241915E-2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09F-4D03-8A07-77F4CC110357}"/>
            </c:ext>
          </c:extLst>
        </c:ser>
        <c:ser>
          <c:idx val="3"/>
          <c:order val="3"/>
          <c:tx>
            <c:strRef>
              <c:f>'15.4 (FVA Allocation)'!$AG$9</c:f>
              <c:strCache>
                <c:ptCount val="1"/>
                <c:pt idx="0">
                  <c:v>ENE4</c:v>
                </c:pt>
              </c:strCache>
            </c:strRef>
          </c:tx>
          <c:spPr>
            <a:ln w="19050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xVal>
            <c:numRef>
              <c:f>'15.4 (FVA Allocation)'!$I$10:$I$38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'15.4 (FVA Allocation)'!$AG$10:$AG$38</c:f>
              <c:numCache>
                <c:formatCode>0.000</c:formatCode>
                <c:ptCount val="29"/>
                <c:pt idx="0">
                  <c:v>0</c:v>
                </c:pt>
                <c:pt idx="1">
                  <c:v>-0.23209700148250964</c:v>
                </c:pt>
                <c:pt idx="2">
                  <c:v>-0.43486525836821194</c:v>
                </c:pt>
                <c:pt idx="3">
                  <c:v>-0.62946808925282682</c:v>
                </c:pt>
                <c:pt idx="4">
                  <c:v>-0.59539655700571348</c:v>
                </c:pt>
                <c:pt idx="5">
                  <c:v>-0.84581476193070404</c:v>
                </c:pt>
                <c:pt idx="6">
                  <c:v>-1.0928147514767113</c:v>
                </c:pt>
                <c:pt idx="7">
                  <c:v>-1.2704978617071137</c:v>
                </c:pt>
                <c:pt idx="8">
                  <c:v>-1.4656065970804009</c:v>
                </c:pt>
                <c:pt idx="9">
                  <c:v>-1.7730901149385239</c:v>
                </c:pt>
                <c:pt idx="10">
                  <c:v>-2.1617058714740893</c:v>
                </c:pt>
                <c:pt idx="11">
                  <c:v>-2.3155153789951597</c:v>
                </c:pt>
                <c:pt idx="12">
                  <c:v>-2.6959188845971691</c:v>
                </c:pt>
                <c:pt idx="13">
                  <c:v>-2.853523280120787</c:v>
                </c:pt>
                <c:pt idx="14">
                  <c:v>-3.5088765738854435</c:v>
                </c:pt>
                <c:pt idx="15">
                  <c:v>-4.087470813911203</c:v>
                </c:pt>
                <c:pt idx="16">
                  <c:v>-4.6736141168462124</c:v>
                </c:pt>
                <c:pt idx="17">
                  <c:v>-5.0877934141808732</c:v>
                </c:pt>
                <c:pt idx="18">
                  <c:v>-5.5976200258604685</c:v>
                </c:pt>
                <c:pt idx="19">
                  <c:v>-5.9478412891240611</c:v>
                </c:pt>
                <c:pt idx="20">
                  <c:v>-6.3351684804487833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09F-4D03-8A07-77F4CC1103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8909816"/>
        <c:axId val="868899976"/>
      </c:scatterChart>
      <c:valAx>
        <c:axId val="868909816"/>
        <c:scaling>
          <c:orientation val="minMax"/>
          <c:max val="7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(years)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8899976"/>
        <c:crosses val="autoZero"/>
        <c:crossBetween val="midCat"/>
      </c:valAx>
      <c:valAx>
        <c:axId val="86889997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Exposure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8909816"/>
        <c:crosses val="autoZero"/>
        <c:crossBetween val="midCat"/>
      </c:valAx>
      <c:spPr>
        <a:noFill/>
        <a:ln>
          <a:solidFill>
            <a:schemeClr val="tx1">
              <a:lumMod val="50000"/>
              <a:lumOff val="50000"/>
            </a:schemeClr>
          </a:solidFill>
        </a:ln>
        <a:effectLst/>
      </c:spPr>
    </c:plotArea>
    <c:legend>
      <c:legendPos val="t"/>
      <c:overlay val="0"/>
      <c:spPr>
        <a:noFill/>
        <a:ln>
          <a:solidFill>
            <a:schemeClr val="tx1">
              <a:lumMod val="50000"/>
              <a:lumOff val="50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s://cvacentral.com/books/credit-value-adjustment/" TargetMode="Externa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https://cvacentral.com/books/credit-value-adjustment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https://cvacentral.com/books/credit-value-adjustment/" TargetMode="External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hyperlink" Target="https://cvacentral.com/books/credit-value-adjustment/" TargetMode="External"/><Relationship Id="rId1" Type="http://schemas.openxmlformats.org/officeDocument/2006/relationships/chart" Target="../charts/chart3.xml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14</xdr:col>
      <xdr:colOff>883920</xdr:colOff>
      <xdr:row>7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80DEDE21-1630-464A-99CB-C4D1141C8774}"/>
            </a:ext>
          </a:extLst>
        </xdr:cNvPr>
        <xdr:cNvSpPr txBox="1">
          <a:spLocks noChangeArrowheads="1"/>
        </xdr:cNvSpPr>
      </xdr:nvSpPr>
      <xdr:spPr bwMode="auto">
        <a:xfrm>
          <a:off x="0" y="9525"/>
          <a:ext cx="10972800" cy="1163955"/>
        </a:xfrm>
        <a:prstGeom prst="rect">
          <a:avLst/>
        </a:prstGeom>
        <a:solidFill>
          <a:srgbClr val="DDDDDD"/>
        </a:solidFill>
        <a:ln w="9525">
          <a:solidFill>
            <a:srgbClr val="DDDDDD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endParaRPr lang="en-GB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2800" b="0" i="0" u="none" strike="noStrike" baseline="0">
              <a:solidFill>
                <a:srgbClr val="0000FF"/>
              </a:solidFill>
              <a:latin typeface="Arial"/>
              <a:cs typeface="Arial"/>
            </a:rPr>
            <a:t>Symmetric FVA calculation compared to discounting approach</a:t>
          </a: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000" b="0" i="1" u="none" strike="noStrike" baseline="0">
              <a:solidFill>
                <a:srgbClr val="000000"/>
              </a:solidFill>
              <a:latin typeface="Arial"/>
              <a:cs typeface="Arial"/>
            </a:rPr>
            <a:t>Example of a Symmetric FVA calculation compared to using a discounting approach. </a:t>
          </a:r>
        </a:p>
        <a:p>
          <a:pPr algn="l" rtl="0">
            <a:defRPr sz="1000"/>
          </a:pPr>
          <a:r>
            <a:rPr lang="en-GB" sz="1000" b="0" i="1" u="none" strike="noStrike" baseline="0">
              <a:solidFill>
                <a:srgbClr val="000000"/>
              </a:solidFill>
              <a:latin typeface="Arial"/>
              <a:cs typeface="Arial"/>
            </a:rPr>
            <a:t>The values in Table 15.1 are approximately reproduced (this is a receive fixed swap). </a:t>
          </a:r>
        </a:p>
      </xdr:txBody>
    </xdr:sp>
    <xdr:clientData/>
  </xdr:twoCellAnchor>
  <xdr:twoCellAnchor>
    <xdr:from>
      <xdr:col>2</xdr:col>
      <xdr:colOff>495300</xdr:colOff>
      <xdr:row>12</xdr:row>
      <xdr:rowOff>30480</xdr:rowOff>
    </xdr:from>
    <xdr:to>
      <xdr:col>10</xdr:col>
      <xdr:colOff>266700</xdr:colOff>
      <xdr:row>28</xdr:row>
      <xdr:rowOff>152400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12933A1A-428C-4763-9BFC-534A0EF2065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647700</xdr:colOff>
      <xdr:row>4</xdr:row>
      <xdr:rowOff>68580</xdr:rowOff>
    </xdr:from>
    <xdr:to>
      <xdr:col>13</xdr:col>
      <xdr:colOff>723900</xdr:colOff>
      <xdr:row>7</xdr:row>
      <xdr:rowOff>13335</xdr:rowOff>
    </xdr:to>
    <xdr:sp macro="" textlink="">
      <xdr:nvSpPr>
        <xdr:cNvPr id="5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2D5E030-E11C-459B-B85C-4322262986AD}"/>
            </a:ext>
          </a:extLst>
        </xdr:cNvPr>
        <xdr:cNvSpPr txBox="1">
          <a:spLocks noChangeArrowheads="1"/>
        </xdr:cNvSpPr>
      </xdr:nvSpPr>
      <xdr:spPr bwMode="auto">
        <a:xfrm>
          <a:off x="9288780" y="739140"/>
          <a:ext cx="1356360" cy="447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© 2026 Jon Gregory</a:t>
          </a:r>
        </a:p>
        <a:p>
          <a:pPr algn="l" rtl="0">
            <a:defRPr sz="1000"/>
          </a:pPr>
          <a:r>
            <a:rPr lang="en-GB" sz="1000" b="0" i="0" u="sng" strike="noStrike" baseline="0">
              <a:solidFill>
                <a:srgbClr val="0000FF"/>
              </a:solidFill>
              <a:latin typeface="Arial"/>
              <a:cs typeface="Arial"/>
            </a:rPr>
            <a:t>www.cvacentral.com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7</xdr:col>
      <xdr:colOff>198120</xdr:colOff>
      <xdr:row>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A0FAB0D0-DC69-4115-8175-3E4B3B0C1FD5}"/>
            </a:ext>
          </a:extLst>
        </xdr:cNvPr>
        <xdr:cNvSpPr txBox="1">
          <a:spLocks noChangeArrowheads="1"/>
        </xdr:cNvSpPr>
      </xdr:nvSpPr>
      <xdr:spPr bwMode="auto">
        <a:xfrm>
          <a:off x="0" y="9525"/>
          <a:ext cx="7429500" cy="996315"/>
        </a:xfrm>
        <a:prstGeom prst="rect">
          <a:avLst/>
        </a:prstGeom>
        <a:solidFill>
          <a:srgbClr val="DDDDDD"/>
        </a:solidFill>
        <a:ln w="9525">
          <a:solidFill>
            <a:srgbClr val="DDDDDD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endParaRPr lang="en-GB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2800" b="0" i="0" u="none" strike="noStrike" baseline="0">
              <a:solidFill>
                <a:srgbClr val="0000FF"/>
              </a:solidFill>
              <a:latin typeface="Arial"/>
              <a:cs typeface="Arial"/>
            </a:rPr>
            <a:t>Example Totem Calculation</a:t>
          </a: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000" b="0" i="1" u="none" strike="noStrike" baseline="0">
              <a:solidFill>
                <a:srgbClr val="000000"/>
              </a:solidFill>
              <a:latin typeface="Arial"/>
              <a:cs typeface="Arial"/>
            </a:rPr>
            <a:t>Example of a hypothetical Totem submission and approximate calculations. See Table 15.2.</a:t>
          </a:r>
        </a:p>
      </xdr:txBody>
    </xdr:sp>
    <xdr:clientData/>
  </xdr:twoCellAnchor>
  <xdr:twoCellAnchor>
    <xdr:from>
      <xdr:col>5</xdr:col>
      <xdr:colOff>114300</xdr:colOff>
      <xdr:row>1</xdr:row>
      <xdr:rowOff>0</xdr:rowOff>
    </xdr:from>
    <xdr:to>
      <xdr:col>7</xdr:col>
      <xdr:colOff>68580</xdr:colOff>
      <xdr:row>3</xdr:row>
      <xdr:rowOff>112395</xdr:rowOff>
    </xdr:to>
    <xdr:sp macro="" textlink="">
      <xdr:nvSpPr>
        <xdr:cNvPr id="4" name="Text Box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05E2569-4D43-4965-85F7-1F17E393AE69}"/>
            </a:ext>
          </a:extLst>
        </xdr:cNvPr>
        <xdr:cNvSpPr txBox="1">
          <a:spLocks noChangeArrowheads="1"/>
        </xdr:cNvSpPr>
      </xdr:nvSpPr>
      <xdr:spPr bwMode="auto">
        <a:xfrm>
          <a:off x="5935980" y="167640"/>
          <a:ext cx="1363980" cy="447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© 2026 Jon Gregory</a:t>
          </a:r>
        </a:p>
        <a:p>
          <a:pPr algn="l" rtl="0">
            <a:defRPr sz="1000"/>
          </a:pPr>
          <a:r>
            <a:rPr lang="en-GB" sz="1000" b="0" i="0" u="sng" strike="noStrike" baseline="0">
              <a:solidFill>
                <a:srgbClr val="0000FF"/>
              </a:solidFill>
              <a:latin typeface="Arial"/>
              <a:cs typeface="Arial"/>
            </a:rPr>
            <a:t>www.cvacentral.com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9</xdr:col>
      <xdr:colOff>236220</xdr:colOff>
      <xdr:row>7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4095C8A8-38FD-4AD9-B915-E70440615064}"/>
            </a:ext>
          </a:extLst>
        </xdr:cNvPr>
        <xdr:cNvSpPr txBox="1">
          <a:spLocks noChangeArrowheads="1"/>
        </xdr:cNvSpPr>
      </xdr:nvSpPr>
      <xdr:spPr bwMode="auto">
        <a:xfrm>
          <a:off x="0" y="9525"/>
          <a:ext cx="6233160" cy="1163955"/>
        </a:xfrm>
        <a:prstGeom prst="rect">
          <a:avLst/>
        </a:prstGeom>
        <a:solidFill>
          <a:srgbClr val="DDDDDD"/>
        </a:solidFill>
        <a:ln w="9525">
          <a:solidFill>
            <a:srgbClr val="DDDDDD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endParaRPr lang="en-GB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2800" b="0" i="0" u="none" strike="noStrike" baseline="0">
              <a:solidFill>
                <a:srgbClr val="0000FF"/>
              </a:solidFill>
              <a:latin typeface="Arial"/>
              <a:cs typeface="Arial"/>
            </a:rPr>
            <a:t>Asymmetric FVA calculation</a:t>
          </a: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000" b="0" i="1" u="none" strike="noStrike" baseline="0">
              <a:solidFill>
                <a:srgbClr val="000000"/>
              </a:solidFill>
              <a:latin typeface="Arial"/>
              <a:cs typeface="Arial"/>
            </a:rPr>
            <a:t>Example of an asymmetric FVA calculation. </a:t>
          </a:r>
        </a:p>
        <a:p>
          <a:pPr algn="l" rtl="0">
            <a:defRPr sz="1000"/>
          </a:pPr>
          <a:r>
            <a:rPr lang="en-GB" sz="1000" b="0" i="1" u="none" strike="noStrike" baseline="0">
              <a:solidFill>
                <a:srgbClr val="000000"/>
              </a:solidFill>
              <a:latin typeface="Arial"/>
              <a:cs typeface="Arial"/>
            </a:rPr>
            <a:t>The values in Table 15.3 are reproduced. </a:t>
          </a:r>
        </a:p>
      </xdr:txBody>
    </xdr:sp>
    <xdr:clientData/>
  </xdr:twoCellAnchor>
  <xdr:twoCellAnchor>
    <xdr:from>
      <xdr:col>1</xdr:col>
      <xdr:colOff>91440</xdr:colOff>
      <xdr:row>12</xdr:row>
      <xdr:rowOff>99060</xdr:rowOff>
    </xdr:from>
    <xdr:to>
      <xdr:col>8</xdr:col>
      <xdr:colOff>449580</xdr:colOff>
      <xdr:row>29</xdr:row>
      <xdr:rowOff>30480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979F83CE-32AF-4BAC-8BE9-B6109C6B00A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411480</xdr:colOff>
      <xdr:row>0</xdr:row>
      <xdr:rowOff>106680</xdr:rowOff>
    </xdr:from>
    <xdr:to>
      <xdr:col>9</xdr:col>
      <xdr:colOff>327660</xdr:colOff>
      <xdr:row>3</xdr:row>
      <xdr:rowOff>51435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C4428D5-2952-4B58-B97A-68F7062BEA42}"/>
            </a:ext>
          </a:extLst>
        </xdr:cNvPr>
        <xdr:cNvSpPr txBox="1">
          <a:spLocks noChangeArrowheads="1"/>
        </xdr:cNvSpPr>
      </xdr:nvSpPr>
      <xdr:spPr bwMode="auto">
        <a:xfrm>
          <a:off x="4960620" y="106680"/>
          <a:ext cx="1363980" cy="447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© 2026 Jon Gregory</a:t>
          </a:r>
        </a:p>
        <a:p>
          <a:pPr algn="l" rtl="0">
            <a:defRPr sz="1000"/>
          </a:pPr>
          <a:r>
            <a:rPr lang="en-GB" sz="1000" b="0" i="0" u="sng" strike="noStrike" baseline="0">
              <a:solidFill>
                <a:srgbClr val="0000FF"/>
              </a:solidFill>
              <a:latin typeface="Arial"/>
              <a:cs typeface="Arial"/>
            </a:rPr>
            <a:t>www.cvacentral.com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8</xdr:col>
      <xdr:colOff>541020</xdr:colOff>
      <xdr:row>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330A06BC-79AE-4C34-AD02-9D208CAD60E0}"/>
            </a:ext>
          </a:extLst>
        </xdr:cNvPr>
        <xdr:cNvSpPr txBox="1">
          <a:spLocks noChangeArrowheads="1"/>
        </xdr:cNvSpPr>
      </xdr:nvSpPr>
      <xdr:spPr bwMode="auto">
        <a:xfrm>
          <a:off x="0" y="9525"/>
          <a:ext cx="6621780" cy="996315"/>
        </a:xfrm>
        <a:prstGeom prst="rect">
          <a:avLst/>
        </a:prstGeom>
        <a:solidFill>
          <a:srgbClr val="DDDDDD"/>
        </a:solidFill>
        <a:ln w="9525">
          <a:solidFill>
            <a:srgbClr val="DDDDDD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endParaRPr lang="en-GB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2800" b="0" i="0" u="none" strike="noStrike" baseline="0">
              <a:solidFill>
                <a:srgbClr val="0000FF"/>
              </a:solidFill>
              <a:latin typeface="Arial"/>
              <a:cs typeface="Arial"/>
            </a:rPr>
            <a:t>FVA Allocation</a:t>
          </a: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000" b="0" i="1" u="none" strike="noStrike" baseline="0">
              <a:solidFill>
                <a:srgbClr val="000000"/>
              </a:solidFill>
              <a:latin typeface="Arial"/>
              <a:cs typeface="Arial"/>
            </a:rPr>
            <a:t>Example of an incremental FVA calculation. The values in Table 15.3 (in part), 15.4, 15.5, 15.6 and 15.7 are reproduced. </a:t>
          </a:r>
        </a:p>
      </xdr:txBody>
    </xdr:sp>
    <xdr:clientData/>
  </xdr:twoCellAnchor>
  <xdr:twoCellAnchor>
    <xdr:from>
      <xdr:col>7</xdr:col>
      <xdr:colOff>518160</xdr:colOff>
      <xdr:row>11</xdr:row>
      <xdr:rowOff>60960</xdr:rowOff>
    </xdr:from>
    <xdr:to>
      <xdr:col>15</xdr:col>
      <xdr:colOff>617220</xdr:colOff>
      <xdr:row>27</xdr:row>
      <xdr:rowOff>182880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1D52E3C-6D25-485D-B050-96A212CE376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434340</xdr:colOff>
      <xdr:row>0</xdr:row>
      <xdr:rowOff>160020</xdr:rowOff>
    </xdr:from>
    <xdr:to>
      <xdr:col>8</xdr:col>
      <xdr:colOff>106680</xdr:colOff>
      <xdr:row>3</xdr:row>
      <xdr:rowOff>104775</xdr:rowOff>
    </xdr:to>
    <xdr:sp macro="" textlink="">
      <xdr:nvSpPr>
        <xdr:cNvPr id="5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E97656B-8BFF-4D0B-AD4B-87694D7BD1A6}"/>
            </a:ext>
          </a:extLst>
        </xdr:cNvPr>
        <xdr:cNvSpPr txBox="1">
          <a:spLocks noChangeArrowheads="1"/>
        </xdr:cNvSpPr>
      </xdr:nvSpPr>
      <xdr:spPr bwMode="auto">
        <a:xfrm>
          <a:off x="4823460" y="160020"/>
          <a:ext cx="1363980" cy="447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© 2026 Jon Gregory</a:t>
          </a:r>
        </a:p>
        <a:p>
          <a:pPr algn="l" rtl="0">
            <a:defRPr sz="1000"/>
          </a:pPr>
          <a:r>
            <a:rPr lang="en-GB" sz="1000" b="0" i="0" u="sng" strike="noStrike" baseline="0">
              <a:solidFill>
                <a:srgbClr val="0000FF"/>
              </a:solidFill>
              <a:latin typeface="Arial"/>
              <a:cs typeface="Arial"/>
            </a:rPr>
            <a:t>www.cvacentral.com</a:t>
          </a:r>
        </a:p>
      </xdr:txBody>
    </xdr:sp>
    <xdr:clientData/>
  </xdr:twoCellAnchor>
  <xdr:twoCellAnchor>
    <xdr:from>
      <xdr:col>15</xdr:col>
      <xdr:colOff>571500</xdr:colOff>
      <xdr:row>11</xdr:row>
      <xdr:rowOff>60960</xdr:rowOff>
    </xdr:from>
    <xdr:to>
      <xdr:col>22</xdr:col>
      <xdr:colOff>617220</xdr:colOff>
      <xdr:row>27</xdr:row>
      <xdr:rowOff>182880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BFEFD254-3D6E-45D7-8962-48C825D4D96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514894</xdr:colOff>
      <xdr:row>27</xdr:row>
      <xdr:rowOff>178526</xdr:rowOff>
    </xdr:from>
    <xdr:to>
      <xdr:col>15</xdr:col>
      <xdr:colOff>613954</xdr:colOff>
      <xdr:row>44</xdr:row>
      <xdr:rowOff>109945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237E2CE4-F5A4-4C62-BA96-A8433A5B60A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15</xdr:col>
      <xdr:colOff>571500</xdr:colOff>
      <xdr:row>27</xdr:row>
      <xdr:rowOff>175260</xdr:rowOff>
    </xdr:from>
    <xdr:to>
      <xdr:col>22</xdr:col>
      <xdr:colOff>617220</xdr:colOff>
      <xdr:row>44</xdr:row>
      <xdr:rowOff>106679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42DA9D66-EED2-46F5-B100-07B5394553D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EAEAEA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EAEAEA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Y169"/>
  <sheetViews>
    <sheetView showGridLines="0" tabSelected="1" zoomScaleNormal="100" workbookViewId="0">
      <pane ySplit="7" topLeftCell="A8" activePane="bottomLeft" state="frozen"/>
      <selection pane="bottomLeft" activeCell="O12" sqref="O12"/>
    </sheetView>
  </sheetViews>
  <sheetFormatPr defaultRowHeight="13.2" x14ac:dyDescent="0.25"/>
  <cols>
    <col min="2" max="2" width="8.33203125" customWidth="1"/>
    <col min="3" max="5" width="8.109375" customWidth="1"/>
    <col min="6" max="6" width="10.88671875" customWidth="1"/>
    <col min="7" max="7" width="9.6640625" customWidth="1"/>
    <col min="8" max="11" width="10.5546875" customWidth="1"/>
    <col min="12" max="12" width="12" customWidth="1"/>
    <col min="13" max="13" width="18.77734375" bestFit="1" customWidth="1"/>
    <col min="14" max="14" width="12" customWidth="1"/>
    <col min="15" max="17" width="14.33203125" customWidth="1"/>
  </cols>
  <sheetData>
    <row r="1" spans="2:25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2:25" x14ac:dyDescent="0.2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2:25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2:25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2:25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2:25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2:25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2:25" ht="15" customHeight="1" thickBot="1" x14ac:dyDescent="0.3">
      <c r="B8" s="5"/>
      <c r="C8" s="3"/>
    </row>
    <row r="9" spans="2:25" ht="15" customHeight="1" thickBot="1" x14ac:dyDescent="0.35">
      <c r="B9" s="12"/>
      <c r="C9" s="13" t="s">
        <v>0</v>
      </c>
      <c r="D9" s="14" t="s">
        <v>1</v>
      </c>
      <c r="E9" s="13" t="s">
        <v>16</v>
      </c>
      <c r="F9" s="13" t="s">
        <v>15</v>
      </c>
      <c r="G9" s="14" t="s">
        <v>14</v>
      </c>
      <c r="H9" s="13" t="s">
        <v>89</v>
      </c>
      <c r="I9" s="14" t="s">
        <v>11</v>
      </c>
      <c r="J9" s="13" t="s">
        <v>12</v>
      </c>
      <c r="K9" s="15" t="s">
        <v>13</v>
      </c>
      <c r="L9" s="16"/>
      <c r="M9" s="16"/>
      <c r="N9" s="16"/>
      <c r="O9" s="16"/>
    </row>
    <row r="10" spans="2:25" ht="15" customHeight="1" x14ac:dyDescent="0.3">
      <c r="B10" s="17">
        <v>0</v>
      </c>
      <c r="C10" s="18"/>
      <c r="D10" s="19"/>
      <c r="E10" s="20" cm="1">
        <f t="array" aca="1" ref="E10" ca="1">Cubic_spline(Tenors,FundingSpreadCurve,B10)</f>
        <v>3.8722801400581375E-4</v>
      </c>
      <c r="F10" s="21">
        <f ca="1">EXP(-B10*E10)</f>
        <v>1</v>
      </c>
      <c r="G10" s="16"/>
      <c r="H10" s="22">
        <f>SUM(C11:$C$50)-SUM(D11:$D$50)</f>
        <v>0</v>
      </c>
      <c r="I10" s="23">
        <v>0</v>
      </c>
      <c r="J10" s="24">
        <v>0</v>
      </c>
      <c r="K10" s="25">
        <f>J10+I10</f>
        <v>0</v>
      </c>
      <c r="L10" s="16"/>
      <c r="M10" s="26" t="s">
        <v>44</v>
      </c>
      <c r="N10" s="27" t="s">
        <v>38</v>
      </c>
      <c r="O10" s="16"/>
      <c r="P10" s="4"/>
      <c r="Q10" s="4"/>
    </row>
    <row r="11" spans="2:25" ht="15" customHeight="1" x14ac:dyDescent="0.3">
      <c r="B11" s="17">
        <v>0.25</v>
      </c>
      <c r="C11" s="28">
        <v>4.4424438971138311E-3</v>
      </c>
      <c r="D11" s="29">
        <v>1.9980014274720848E-3</v>
      </c>
      <c r="E11" s="20" cm="1">
        <f t="array" aca="1" ref="E11" ca="1">Cubic_spline(Tenors,FundingSpreadCurve,B11)</f>
        <v>4.2496162257066317E-4</v>
      </c>
      <c r="F11" s="21">
        <f ca="1">EXP(-B11*E11)</f>
        <v>0.99989376523766937</v>
      </c>
      <c r="G11" s="30">
        <f ca="1">EXP(-B10*E10)-EXP(-B11*E11)</f>
        <v>1.062347623306259E-4</v>
      </c>
      <c r="H11" s="22">
        <f>SUM(C12:$C$50)-SUM(D12:$D$50)</f>
        <v>-2.4444424696417333E-3</v>
      </c>
      <c r="I11" s="23">
        <v>1.0218686920433723E-2</v>
      </c>
      <c r="J11" s="24">
        <v>-1.2663129390075464E-2</v>
      </c>
      <c r="K11" s="25">
        <f t="shared" ref="K11:K50" si="0">J11+I11</f>
        <v>-2.4444424696417402E-3</v>
      </c>
      <c r="L11" s="16"/>
      <c r="M11" s="31">
        <v>1</v>
      </c>
      <c r="N11" s="32" cm="1">
        <f t="array" aca="1" ref="N11:N16" ca="1">INDIRECT(FundingCurve)</f>
        <v>5.0000000000000001E-4</v>
      </c>
      <c r="O11" s="16"/>
      <c r="P11" s="4"/>
      <c r="Q11" s="4"/>
      <c r="S11" s="8"/>
      <c r="T11" s="8" t="s">
        <v>38</v>
      </c>
      <c r="U11" s="8" t="s">
        <v>39</v>
      </c>
      <c r="V11" s="8" t="s">
        <v>40</v>
      </c>
      <c r="W11" s="8" t="s">
        <v>41</v>
      </c>
      <c r="X11" s="8" t="s">
        <v>42</v>
      </c>
      <c r="Y11" s="8" t="s">
        <v>43</v>
      </c>
    </row>
    <row r="12" spans="2:25" ht="15" customHeight="1" x14ac:dyDescent="0.3">
      <c r="B12" s="17">
        <v>0.5</v>
      </c>
      <c r="C12" s="28">
        <v>4.4324596342497843E-3</v>
      </c>
      <c r="D12" s="29">
        <v>2.2429803332048026E-3</v>
      </c>
      <c r="E12" s="20" cm="1">
        <f t="array" aca="1" ref="E12" ca="1">Cubic_spline(Tenors,FundingSpreadCurve,B12)</f>
        <v>4.5451754795067245E-4</v>
      </c>
      <c r="F12" s="21">
        <f t="shared" ref="F12:F50" ca="1" si="1">EXP(-B12*E12)</f>
        <v>0.99977276704734375</v>
      </c>
      <c r="G12" s="30">
        <f t="shared" ref="G12:G50" ca="1" si="2">EXP(-B11*E11)-EXP(-B12*E12)</f>
        <v>1.2099819032562742E-4</v>
      </c>
      <c r="H12" s="22">
        <f>SUM(C13:$C$50)-SUM(D13:$D$50)</f>
        <v>-4.633921770686722E-3</v>
      </c>
      <c r="I12" s="23">
        <v>1.3441425172184163E-2</v>
      </c>
      <c r="J12" s="24">
        <v>-1.8075346942871481E-2</v>
      </c>
      <c r="K12" s="25">
        <f t="shared" si="0"/>
        <v>-4.6339217706873187E-3</v>
      </c>
      <c r="L12" s="16"/>
      <c r="M12" s="31">
        <v>3</v>
      </c>
      <c r="N12" s="32">
        <f ca="1"/>
        <v>8.9999999999999998E-4</v>
      </c>
      <c r="O12" s="16"/>
      <c r="S12" s="9">
        <v>1</v>
      </c>
      <c r="T12" s="10">
        <v>5.0000000000000001E-4</v>
      </c>
      <c r="U12" s="10">
        <v>5.0000000000000001E-3</v>
      </c>
      <c r="V12" s="10">
        <v>1.8E-3</v>
      </c>
      <c r="W12" s="10">
        <v>0.14499999999999999</v>
      </c>
      <c r="X12" s="11">
        <v>0.01</v>
      </c>
      <c r="Y12" s="11">
        <v>1.4999999999999999E-2</v>
      </c>
    </row>
    <row r="13" spans="2:25" ht="15" customHeight="1" x14ac:dyDescent="0.3">
      <c r="B13" s="17">
        <v>0.75</v>
      </c>
      <c r="C13" s="28">
        <v>4.4217727273742251E-3</v>
      </c>
      <c r="D13" s="29">
        <v>2.4008304139295777E-3</v>
      </c>
      <c r="E13" s="20" cm="1">
        <f t="array" aca="1" ref="E13" ca="1">Cubic_spline(Tenors,FundingSpreadCurve,B13)</f>
        <v>4.7862172334589559E-4</v>
      </c>
      <c r="F13" s="21">
        <f t="shared" ca="1" si="1"/>
        <v>0.99964109812818169</v>
      </c>
      <c r="G13" s="30">
        <f t="shared" ca="1" si="2"/>
        <v>1.3166891916205348E-4</v>
      </c>
      <c r="H13" s="22">
        <f>SUM(C14:$C$50)-SUM(D14:$D$50)</f>
        <v>-6.6548640841313511E-3</v>
      </c>
      <c r="I13" s="23">
        <v>1.5456334265157473E-2</v>
      </c>
      <c r="J13" s="24">
        <v>-2.2111198349289277E-2</v>
      </c>
      <c r="K13" s="25">
        <f t="shared" si="0"/>
        <v>-6.6548640841318039E-3</v>
      </c>
      <c r="L13" s="16"/>
      <c r="M13" s="31">
        <v>5</v>
      </c>
      <c r="N13" s="32">
        <f ca="1"/>
        <v>2.2000000000000001E-3</v>
      </c>
      <c r="O13" s="16"/>
      <c r="S13" s="9">
        <v>3</v>
      </c>
      <c r="T13" s="10">
        <v>8.9999999999999998E-4</v>
      </c>
      <c r="U13" s="10">
        <v>1.2E-2</v>
      </c>
      <c r="V13" s="10">
        <v>5.0000000000000001E-3</v>
      </c>
      <c r="W13" s="10">
        <v>0.13</v>
      </c>
      <c r="X13" s="11">
        <v>0.01</v>
      </c>
      <c r="Y13" s="11">
        <v>1.4999999999999999E-2</v>
      </c>
    </row>
    <row r="14" spans="2:25" ht="15" customHeight="1" x14ac:dyDescent="0.3">
      <c r="B14" s="17">
        <v>1</v>
      </c>
      <c r="C14" s="28">
        <v>4.4105731728601811E-3</v>
      </c>
      <c r="D14" s="29">
        <v>2.5159975110545796E-3</v>
      </c>
      <c r="E14" s="20" cm="1">
        <f t="array" aca="1" ref="E14" ca="1">Cubic_spline(Tenors,FundingSpreadCurve,B14)</f>
        <v>5.0000002374872565E-4</v>
      </c>
      <c r="F14" s="21">
        <f t="shared" ca="1" si="1"/>
        <v>0.99950012495543239</v>
      </c>
      <c r="G14" s="30">
        <f t="shared" ca="1" si="2"/>
        <v>1.4097317274930354E-4</v>
      </c>
      <c r="H14" s="22">
        <f>SUM(C15:$C$50)-SUM(D15:$D$50)</f>
        <v>-8.5494397459369431E-3</v>
      </c>
      <c r="I14" s="23">
        <v>1.6821728315053193E-2</v>
      </c>
      <c r="J14" s="24">
        <v>-2.5371168060990285E-2</v>
      </c>
      <c r="K14" s="25">
        <f t="shared" si="0"/>
        <v>-8.5494397459370923E-3</v>
      </c>
      <c r="L14" s="16"/>
      <c r="M14" s="31">
        <v>7</v>
      </c>
      <c r="N14" s="32">
        <f ca="1"/>
        <v>3.5000000000000001E-3</v>
      </c>
      <c r="O14" s="16"/>
      <c r="S14" s="9">
        <v>5</v>
      </c>
      <c r="T14" s="10">
        <v>2.2000000000000001E-3</v>
      </c>
      <c r="U14" s="10">
        <v>1.7000000000000001E-2</v>
      </c>
      <c r="V14" s="10">
        <v>9.1999999999999998E-3</v>
      </c>
      <c r="W14" s="10">
        <v>0.125</v>
      </c>
      <c r="X14" s="11">
        <v>0.01</v>
      </c>
      <c r="Y14" s="11">
        <v>1.4999999999999999E-2</v>
      </c>
    </row>
    <row r="15" spans="2:25" ht="15" customHeight="1" x14ac:dyDescent="0.3">
      <c r="B15" s="17">
        <v>1.25</v>
      </c>
      <c r="C15" s="28">
        <v>4.3987167247051089E-3</v>
      </c>
      <c r="D15" s="29">
        <v>2.6635696991965663E-3</v>
      </c>
      <c r="E15" s="20" cm="1">
        <f t="array" aca="1" ref="E15" ca="1">Cubic_spline(Tenors,FundingSpreadCurve,B15)</f>
        <v>5.2137832415155572E-4</v>
      </c>
      <c r="F15" s="21">
        <f t="shared" ca="1" si="1"/>
        <v>0.99934848942005483</v>
      </c>
      <c r="G15" s="30">
        <f t="shared" ca="1" si="2"/>
        <v>1.5163553537755892E-4</v>
      </c>
      <c r="H15" s="22">
        <f>SUM(C16:$C$50)-SUM(D16:$D$50)</f>
        <v>-1.0284586771445475E-2</v>
      </c>
      <c r="I15" s="23">
        <v>1.7781171720968179E-2</v>
      </c>
      <c r="J15" s="24">
        <v>-2.8065758492413651E-2</v>
      </c>
      <c r="K15" s="25">
        <f t="shared" si="0"/>
        <v>-1.0284586771445472E-2</v>
      </c>
      <c r="L15" s="16"/>
      <c r="M15" s="31">
        <v>10</v>
      </c>
      <c r="N15" s="32">
        <f ca="1"/>
        <v>4.4999999999999997E-3</v>
      </c>
      <c r="O15" s="16"/>
      <c r="S15" s="9">
        <v>7</v>
      </c>
      <c r="T15" s="10">
        <v>3.5000000000000001E-3</v>
      </c>
      <c r="U15" s="10">
        <v>1.95E-2</v>
      </c>
      <c r="V15" s="10">
        <v>1.2E-2</v>
      </c>
      <c r="W15" s="10">
        <v>0.1225</v>
      </c>
      <c r="X15" s="11">
        <v>0.01</v>
      </c>
      <c r="Y15" s="11">
        <v>1.4999999999999999E-2</v>
      </c>
    </row>
    <row r="16" spans="2:25" ht="15" customHeight="1" thickBot="1" x14ac:dyDescent="0.35">
      <c r="B16" s="17">
        <v>1.5</v>
      </c>
      <c r="C16" s="28">
        <v>4.3861393621892385E-3</v>
      </c>
      <c r="D16" s="29">
        <v>2.8255242425829774E-3</v>
      </c>
      <c r="E16" s="20" cm="1">
        <f t="array" aca="1" ref="E16" ca="1">Cubic_spline(Tenors,FundingSpreadCurve,B16)</f>
        <v>5.4548249954677885E-4</v>
      </c>
      <c r="F16" s="21">
        <f t="shared" ca="1" si="1"/>
        <v>0.99918211090445175</v>
      </c>
      <c r="G16" s="30">
        <f t="shared" ca="1" si="2"/>
        <v>1.6637851560308281E-4</v>
      </c>
      <c r="H16" s="22">
        <f>SUM(C17:$C$50)-SUM(D17:$D$50)</f>
        <v>-1.1845201891051732E-2</v>
      </c>
      <c r="I16" s="23">
        <v>1.8460887266812054E-2</v>
      </c>
      <c r="J16" s="24">
        <v>-3.0306089157863803E-2</v>
      </c>
      <c r="K16" s="25">
        <f t="shared" si="0"/>
        <v>-1.1845201891051749E-2</v>
      </c>
      <c r="L16" s="16"/>
      <c r="M16" s="33">
        <v>20</v>
      </c>
      <c r="N16" s="34">
        <f ca="1"/>
        <v>4.8999999999999998E-3</v>
      </c>
      <c r="O16" s="16"/>
      <c r="S16" s="9">
        <v>10</v>
      </c>
      <c r="T16" s="10">
        <v>4.4999999999999997E-3</v>
      </c>
      <c r="U16" s="10">
        <v>2.07E-2</v>
      </c>
      <c r="V16" s="10">
        <v>1.35E-2</v>
      </c>
      <c r="W16" s="10">
        <v>0.12</v>
      </c>
      <c r="X16" s="11">
        <v>0.01</v>
      </c>
      <c r="Y16" s="11">
        <v>1.4999999999999999E-2</v>
      </c>
    </row>
    <row r="17" spans="2:25" ht="15" customHeight="1" thickBot="1" x14ac:dyDescent="0.35">
      <c r="B17" s="17">
        <v>1.75</v>
      </c>
      <c r="C17" s="28">
        <v>4.37284043210397E-3</v>
      </c>
      <c r="D17" s="29">
        <v>2.9876255303071808E-3</v>
      </c>
      <c r="E17" s="20" cm="1">
        <f t="array" aca="1" ref="E17" ca="1">Cubic_spline(Tenors,FundingSpreadCurve,B17)</f>
        <v>5.750384540306186E-4</v>
      </c>
      <c r="F17" s="21">
        <f t="shared" ca="1" si="1"/>
        <v>0.99899418887289249</v>
      </c>
      <c r="G17" s="30">
        <f t="shared" ca="1" si="2"/>
        <v>1.8792203155926224E-4</v>
      </c>
      <c r="H17" s="22">
        <f>SUM(C18:$C$50)-SUM(D18:$D$50)</f>
        <v>-1.3230416792848532E-2</v>
      </c>
      <c r="I17" s="23">
        <v>1.8933749296089729E-2</v>
      </c>
      <c r="J17" s="24">
        <v>-3.2164166088938323E-2</v>
      </c>
      <c r="K17" s="25">
        <f t="shared" si="0"/>
        <v>-1.3230416792848594E-2</v>
      </c>
      <c r="L17" s="16"/>
      <c r="M17" s="16"/>
      <c r="N17" s="16"/>
      <c r="O17" s="16"/>
      <c r="S17" s="9">
        <v>20</v>
      </c>
      <c r="T17" s="10">
        <v>4.8999999999999998E-3</v>
      </c>
      <c r="U17" s="10">
        <v>2.1100000000000001E-2</v>
      </c>
      <c r="V17" s="10">
        <v>1.4200000000000001E-2</v>
      </c>
      <c r="W17" s="10">
        <v>0.115</v>
      </c>
      <c r="X17" s="11">
        <v>0.01</v>
      </c>
      <c r="Y17" s="11">
        <v>1.4999999999999999E-2</v>
      </c>
    </row>
    <row r="18" spans="2:25" ht="15" customHeight="1" thickBot="1" x14ac:dyDescent="0.35">
      <c r="B18" s="17">
        <v>2</v>
      </c>
      <c r="C18" s="28">
        <v>4.358834271417744E-3</v>
      </c>
      <c r="D18" s="29">
        <v>3.1465059955541053E-3</v>
      </c>
      <c r="E18" s="20" cm="1">
        <f t="array" aca="1" ref="E18" ca="1">Cubic_spline(Tenors,FundingSpreadCurve,B18)</f>
        <v>6.127720043878071E-4</v>
      </c>
      <c r="F18" s="21">
        <f t="shared" ca="1" si="1"/>
        <v>0.9987752066635911</v>
      </c>
      <c r="G18" s="30">
        <f t="shared" ca="1" si="2"/>
        <v>2.1898220930138823E-4</v>
      </c>
      <c r="H18" s="22">
        <f>SUM(C19:$C$50)-SUM(D19:$D$50)</f>
        <v>-1.4442745068712182E-2</v>
      </c>
      <c r="I18" s="23">
        <v>1.9246875464401954E-2</v>
      </c>
      <c r="J18" s="24">
        <v>-3.368962053311414E-2</v>
      </c>
      <c r="K18" s="25">
        <f t="shared" si="0"/>
        <v>-1.4442745068712185E-2</v>
      </c>
      <c r="L18" s="16"/>
      <c r="M18" s="124" t="s">
        <v>4</v>
      </c>
      <c r="N18" s="125"/>
      <c r="O18" s="16"/>
    </row>
    <row r="19" spans="2:25" ht="15" customHeight="1" x14ac:dyDescent="0.3">
      <c r="B19" s="17">
        <v>2.25</v>
      </c>
      <c r="C19" s="28">
        <v>4.3441497533651969E-3</v>
      </c>
      <c r="D19" s="29">
        <v>3.2989000432931403E-3</v>
      </c>
      <c r="E19" s="20" cm="1">
        <f t="array" aca="1" ref="E19" ca="1">Cubic_spline(Tenors,FundingSpreadCurve,B19)</f>
        <v>6.614090547145679E-4</v>
      </c>
      <c r="F19" s="21">
        <f t="shared" ca="1" si="1"/>
        <v>0.99851293640332983</v>
      </c>
      <c r="G19" s="30">
        <f t="shared" ca="1" si="2"/>
        <v>2.6227026026126588E-4</v>
      </c>
      <c r="H19" s="22">
        <f>SUM(C20:$C$50)-SUM(D20:$D$50)</f>
        <v>-1.5487994778784236E-2</v>
      </c>
      <c r="I19" s="23">
        <v>1.9432012915072624E-2</v>
      </c>
      <c r="J19" s="24">
        <v>-3.4920007693856697E-2</v>
      </c>
      <c r="K19" s="25">
        <f t="shared" si="0"/>
        <v>-1.5487994778784073E-2</v>
      </c>
      <c r="L19" s="16"/>
      <c r="M19" s="35" t="s">
        <v>2</v>
      </c>
      <c r="N19" s="36">
        <f>SUM(C11:C50)-SUM(D11:D50)</f>
        <v>0</v>
      </c>
      <c r="O19" s="16"/>
    </row>
    <row r="20" spans="2:25" ht="15" customHeight="1" x14ac:dyDescent="0.3">
      <c r="B20" s="17">
        <v>2.5</v>
      </c>
      <c r="C20" s="28">
        <v>4.3288292334236218E-3</v>
      </c>
      <c r="D20" s="29">
        <v>3.4417788665369597E-3</v>
      </c>
      <c r="E20" s="20" cm="1">
        <f t="array" aca="1" ref="E20" ca="1">Cubic_spline(Tenors,FundingSpreadCurve,B20)</f>
        <v>7.236754945552093E-4</v>
      </c>
      <c r="F20" s="21">
        <f t="shared" ca="1" si="1"/>
        <v>0.9981924468590383</v>
      </c>
      <c r="G20" s="30">
        <f t="shared" ca="1" si="2"/>
        <v>3.2048954429153564E-4</v>
      </c>
      <c r="H20" s="22">
        <f>SUM(C21:$C$50)-SUM(D21:$D$50)</f>
        <v>-1.6375045145670911E-2</v>
      </c>
      <c r="I20" s="23">
        <v>1.951094999437596E-2</v>
      </c>
      <c r="J20" s="24">
        <v>-3.5885995140046804E-2</v>
      </c>
      <c r="K20" s="25">
        <f t="shared" si="0"/>
        <v>-1.6375045145670845E-2</v>
      </c>
      <c r="L20" s="16"/>
      <c r="M20" s="37" t="s">
        <v>3</v>
      </c>
      <c r="N20" s="38">
        <f ca="1">SUMPRODUCT(C11:C50,F11:F50)-SUMPRODUCT(D11:D50,F11:F50)</f>
        <v>5.4663695415219093E-4</v>
      </c>
      <c r="O20" s="16"/>
    </row>
    <row r="21" spans="2:25" ht="15" customHeight="1" thickBot="1" x14ac:dyDescent="0.35">
      <c r="B21" s="17">
        <v>2.75</v>
      </c>
      <c r="C21" s="28">
        <v>4.3129285348545085E-3</v>
      </c>
      <c r="D21" s="29">
        <v>3.5721169064135694E-3</v>
      </c>
      <c r="E21" s="20" cm="1">
        <f t="array" aca="1" ref="E21" ca="1">Cubic_spline(Tenors,FundingSpreadCurve,B21)</f>
        <v>8.0229717707425152E-4</v>
      </c>
      <c r="F21" s="21">
        <f t="shared" ca="1" si="1"/>
        <v>0.99779611489190945</v>
      </c>
      <c r="G21" s="30">
        <f t="shared" ca="1" si="2"/>
        <v>3.9633196712884899E-4</v>
      </c>
      <c r="H21" s="22">
        <f>SUM(C22:$C$50)-SUM(D22:$D$50)</f>
        <v>-1.7115856774111829E-2</v>
      </c>
      <c r="I21" s="23">
        <v>1.949850814556265E-2</v>
      </c>
      <c r="J21" s="24">
        <v>-3.6614364919674583E-2</v>
      </c>
      <c r="K21" s="25">
        <f t="shared" si="0"/>
        <v>-1.7115856774111933E-2</v>
      </c>
      <c r="L21" s="16"/>
      <c r="M21" s="39" t="s">
        <v>7</v>
      </c>
      <c r="N21" s="40">
        <f ca="1">(N20-N19)*10000</f>
        <v>5.4663695415219093</v>
      </c>
      <c r="O21" s="16"/>
    </row>
    <row r="22" spans="2:25" ht="15" customHeight="1" thickBot="1" x14ac:dyDescent="0.35">
      <c r="B22" s="17">
        <v>3</v>
      </c>
      <c r="C22" s="28">
        <v>4.2965168134583964E-3</v>
      </c>
      <c r="D22" s="29">
        <v>3.6869189870866181E-3</v>
      </c>
      <c r="E22" s="20" cm="1">
        <f t="array" aca="1" ref="E22" ca="1">Cubic_spline(Tenors,FundingSpreadCurve,B22)</f>
        <v>8.9999998454004526E-4</v>
      </c>
      <c r="F22" s="21">
        <f t="shared" ca="1" si="1"/>
        <v>0.99730364176796793</v>
      </c>
      <c r="G22" s="30">
        <f t="shared" ca="1" si="2"/>
        <v>4.9247312394151699E-4</v>
      </c>
      <c r="H22" s="22">
        <f>SUM(C23:$C$50)-SUM(D23:$D$50)</f>
        <v>-1.7725454600483623E-2</v>
      </c>
      <c r="I22" s="23">
        <v>1.9404353798688996E-2</v>
      </c>
      <c r="J22" s="24">
        <v>-3.7129808399172744E-2</v>
      </c>
      <c r="K22" s="25">
        <f t="shared" si="0"/>
        <v>-1.7725454600483748E-2</v>
      </c>
      <c r="L22" s="16"/>
      <c r="M22" s="16"/>
      <c r="N22" s="16"/>
      <c r="O22" s="16"/>
    </row>
    <row r="23" spans="2:25" ht="15" customHeight="1" thickBot="1" x14ac:dyDescent="0.35">
      <c r="B23" s="17">
        <v>3.25</v>
      </c>
      <c r="C23" s="28">
        <v>4.2796646303551854E-3</v>
      </c>
      <c r="D23" s="29">
        <v>3.7858694013537253E-3</v>
      </c>
      <c r="E23" s="20" cm="1">
        <f t="array" aca="1" ref="E23" ca="1">Cubic_spline(Tenors,FundingSpreadCurve,B23)</f>
        <v>1.0185417449832812E-3</v>
      </c>
      <c r="F23" s="21">
        <f t="shared" ca="1" si="1"/>
        <v>0.99669521220111645</v>
      </c>
      <c r="G23" s="30">
        <f t="shared" ca="1" si="2"/>
        <v>6.0842956685147609E-4</v>
      </c>
      <c r="H23" s="22">
        <f>SUM(C24:$C$50)-SUM(D24:$D$50)</f>
        <v>-1.8219249829485071E-2</v>
      </c>
      <c r="I23" s="23">
        <v>1.9235166302504297E-2</v>
      </c>
      <c r="J23" s="24">
        <v>-3.7454416131989431E-2</v>
      </c>
      <c r="K23" s="25">
        <f t="shared" si="0"/>
        <v>-1.8219249829485133E-2</v>
      </c>
      <c r="L23" s="16"/>
      <c r="M23" s="124" t="s">
        <v>45</v>
      </c>
      <c r="N23" s="125"/>
      <c r="O23" s="16"/>
    </row>
    <row r="24" spans="2:25" ht="15" customHeight="1" x14ac:dyDescent="0.3">
      <c r="B24" s="17">
        <v>3.5</v>
      </c>
      <c r="C24" s="28">
        <v>4.2624021680710703E-3</v>
      </c>
      <c r="D24" s="29">
        <v>3.8780392637085548E-3</v>
      </c>
      <c r="E24" s="20" cm="1">
        <f t="array" aca="1" ref="E24" ca="1">Cubic_spline(Tenors,FundingSpreadCurve,B24)</f>
        <v>1.1558080058193809E-3</v>
      </c>
      <c r="F24" s="21">
        <f t="shared" ca="1" si="1"/>
        <v>0.99596284329676221</v>
      </c>
      <c r="G24" s="30">
        <f t="shared" ca="1" si="2"/>
        <v>7.323689043542414E-4</v>
      </c>
      <c r="H24" s="22">
        <f>SUM(C25:$C$50)-SUM(D25:$D$50)</f>
        <v>-1.8603612733847585E-2</v>
      </c>
      <c r="I24" s="23">
        <v>1.8998938185748687E-2</v>
      </c>
      <c r="J24" s="24">
        <v>-3.7602550919596189E-2</v>
      </c>
      <c r="K24" s="25">
        <f t="shared" si="0"/>
        <v>-1.8603612733847502E-2</v>
      </c>
      <c r="L24" s="16"/>
      <c r="M24" s="37" t="s">
        <v>8</v>
      </c>
      <c r="N24" s="41">
        <f ca="1">-SUMPRODUCT(G11:G50,I10:I49)*10000</f>
        <v>-5.2900815537543417</v>
      </c>
      <c r="O24" s="16"/>
    </row>
    <row r="25" spans="2:25" ht="15" customHeight="1" x14ac:dyDescent="0.3">
      <c r="B25" s="17">
        <v>3.75</v>
      </c>
      <c r="C25" s="28">
        <v>4.2447420666550766E-3</v>
      </c>
      <c r="D25" s="29">
        <v>3.9673695191977387E-3</v>
      </c>
      <c r="E25" s="20" cm="1">
        <f t="array" aca="1" ref="E25" ca="1">Cubic_spline(Tenors,FundingSpreadCurve,B25)</f>
        <v>1.3087162092944027E-3</v>
      </c>
      <c r="F25" s="21">
        <f t="shared" ca="1" si="1"/>
        <v>0.99510433722859548</v>
      </c>
      <c r="G25" s="30">
        <f t="shared" ca="1" si="2"/>
        <v>8.5850606816673114E-4</v>
      </c>
      <c r="H25" s="22">
        <f>SUM(C26:$C$50)-SUM(D26:$D$50)</f>
        <v>-1.8880985281304927E-2</v>
      </c>
      <c r="I25" s="23">
        <v>1.8703447436609292E-2</v>
      </c>
      <c r="J25" s="24">
        <v>-3.7584432717914298E-2</v>
      </c>
      <c r="K25" s="25">
        <f t="shared" si="0"/>
        <v>-1.8880985281305007E-2</v>
      </c>
      <c r="L25" s="16"/>
      <c r="M25" s="37" t="s">
        <v>9</v>
      </c>
      <c r="N25" s="41">
        <f ca="1">-SUMPRODUCT(G11:G50,J10:J49)*10000</f>
        <v>10.756451095275937</v>
      </c>
      <c r="O25" s="16"/>
    </row>
    <row r="26" spans="2:25" ht="15" customHeight="1" thickBot="1" x14ac:dyDescent="0.35">
      <c r="B26" s="17">
        <v>4</v>
      </c>
      <c r="C26" s="28">
        <v>4.2266893823478622E-3</v>
      </c>
      <c r="D26" s="29">
        <v>4.0555638822820095E-3</v>
      </c>
      <c r="E26" s="20" cm="1">
        <f t="array" aca="1" ref="E26" ca="1">Cubic_spline(Tenors,FundingSpreadCurve,B26)</f>
        <v>1.4741839722773875E-3</v>
      </c>
      <c r="F26" s="21">
        <f t="shared" ca="1" si="1"/>
        <v>0.99412061573522847</v>
      </c>
      <c r="G26" s="30">
        <f t="shared" ca="1" si="2"/>
        <v>9.8372149336700687E-4</v>
      </c>
      <c r="H26" s="22">
        <f>SUM(C27:$C$50)-SUM(D27:$D$50)</f>
        <v>-1.9052110781370785E-2</v>
      </c>
      <c r="I26" s="23">
        <v>1.8355752142803959E-2</v>
      </c>
      <c r="J26" s="24">
        <v>-3.7407862924174744E-2</v>
      </c>
      <c r="K26" s="25">
        <f t="shared" si="0"/>
        <v>-1.9052110781370785E-2</v>
      </c>
      <c r="L26" s="16"/>
      <c r="M26" s="42" t="s">
        <v>10</v>
      </c>
      <c r="N26" s="43">
        <f ca="1">-SUMPRODUCT(G11:G50,H10:H49)*10000</f>
        <v>5.4663695415216109</v>
      </c>
      <c r="O26" s="16"/>
    </row>
    <row r="27" spans="2:25" ht="15" customHeight="1" x14ac:dyDescent="0.3">
      <c r="B27" s="17">
        <v>4.25</v>
      </c>
      <c r="C27" s="28">
        <v>4.208241828594363E-3</v>
      </c>
      <c r="D27" s="29">
        <v>4.1442719235526004E-3</v>
      </c>
      <c r="E27" s="20" cm="1">
        <f t="array" aca="1" ref="E27" ca="1">Cubic_spline(Tenors,FundingSpreadCurve,B27)</f>
        <v>1.6491287370143937E-3</v>
      </c>
      <c r="F27" s="21">
        <f t="shared" ca="1" si="1"/>
        <v>0.99301570720424714</v>
      </c>
      <c r="G27" s="30">
        <f t="shared" ca="1" si="2"/>
        <v>1.10490853098133E-3</v>
      </c>
      <c r="H27" s="22">
        <f>SUM(C28:$C$50)-SUM(D28:$D$50)</f>
        <v>-1.9116080686412545E-2</v>
      </c>
      <c r="I27" s="23">
        <v>1.7962433887088562E-2</v>
      </c>
      <c r="J27" s="24">
        <v>-3.7078514573501219E-2</v>
      </c>
      <c r="K27" s="25">
        <f t="shared" si="0"/>
        <v>-1.9116080686412656E-2</v>
      </c>
      <c r="L27" s="16"/>
      <c r="M27" s="16"/>
      <c r="N27" s="16"/>
      <c r="O27" s="16"/>
    </row>
    <row r="28" spans="2:25" ht="15" customHeight="1" x14ac:dyDescent="0.3">
      <c r="B28" s="17">
        <v>4.5</v>
      </c>
      <c r="C28" s="28">
        <v>4.1893898936195125E-3</v>
      </c>
      <c r="D28" s="29">
        <v>4.2351168000306361E-3</v>
      </c>
      <c r="E28" s="20" cm="1">
        <f t="array" aca="1" ref="E28" ca="1">Cubic_spline(Tenors,FundingSpreadCurve,B28)</f>
        <v>1.8304679748553099E-3</v>
      </c>
      <c r="F28" s="21">
        <f t="shared" ca="1" si="1"/>
        <v>0.99179672611352809</v>
      </c>
      <c r="G28" s="30">
        <f t="shared" ca="1" si="2"/>
        <v>1.2189810907190513E-3</v>
      </c>
      <c r="H28" s="22">
        <f>SUM(C29:$C$50)-SUM(D29:$D$50)</f>
        <v>-1.9070353780001423E-2</v>
      </c>
      <c r="I28" s="23">
        <v>1.7529787714167695E-2</v>
      </c>
      <c r="J28" s="24">
        <v>-3.6600141494169292E-2</v>
      </c>
      <c r="K28" s="25">
        <f t="shared" si="0"/>
        <v>-1.9070353780001596E-2</v>
      </c>
      <c r="L28" s="16"/>
      <c r="M28" s="16" t="s">
        <v>90</v>
      </c>
      <c r="O28" s="16"/>
    </row>
    <row r="29" spans="2:25" ht="15" customHeight="1" x14ac:dyDescent="0.3">
      <c r="B29" s="17">
        <v>4.75</v>
      </c>
      <c r="C29" s="28">
        <v>4.1701170001807366E-3</v>
      </c>
      <c r="D29" s="29">
        <v>4.3296857800881883E-3</v>
      </c>
      <c r="E29" s="20" cm="1">
        <f t="array" aca="1" ref="E29" ca="1">Cubic_spline(Tenors,FundingSpreadCurve,B29)</f>
        <v>2.015119229909601E-3</v>
      </c>
      <c r="F29" s="21">
        <f t="shared" ca="1" si="1"/>
        <v>0.99047384767995483</v>
      </c>
      <c r="G29" s="30">
        <f t="shared" ca="1" si="2"/>
        <v>1.3228784335732602E-3</v>
      </c>
      <c r="H29" s="22">
        <f>SUM(C30:$C$50)-SUM(D30:$D$50)</f>
        <v>-1.891078500009398E-2</v>
      </c>
      <c r="I29" s="23">
        <v>1.7063966122564736E-2</v>
      </c>
      <c r="J29" s="24">
        <v>-3.597475112265875E-2</v>
      </c>
      <c r="K29" s="25">
        <f t="shared" si="0"/>
        <v>-1.8910785000094014E-2</v>
      </c>
      <c r="L29" s="16"/>
      <c r="M29" s="16" t="s">
        <v>91</v>
      </c>
      <c r="O29" s="16"/>
    </row>
    <row r="30" spans="2:25" ht="15" customHeight="1" x14ac:dyDescent="0.3">
      <c r="B30" s="17">
        <v>5</v>
      </c>
      <c r="C30" s="28">
        <v>4.1503997305843993E-3</v>
      </c>
      <c r="D30" s="29">
        <v>4.4295155817999365E-3</v>
      </c>
      <c r="E30" s="20" cm="1">
        <f t="array" aca="1" ref="E30" ca="1">Cubic_spline(Tenors,FundingSpreadCurve,B30)</f>
        <v>2.199999988079071E-3</v>
      </c>
      <c r="F30" s="21">
        <f t="shared" ca="1" si="1"/>
        <v>0.98906027883432124</v>
      </c>
      <c r="G30" s="30">
        <f t="shared" ca="1" si="2"/>
        <v>1.4135688456335949E-3</v>
      </c>
      <c r="H30" s="22">
        <f>SUM(C31:$C$50)-SUM(D31:$D$50)</f>
        <v>-1.8631669148878441E-2</v>
      </c>
      <c r="I30" s="23">
        <v>1.6571090946772341E-2</v>
      </c>
      <c r="J30" s="24">
        <v>-3.5202760095650779E-2</v>
      </c>
      <c r="K30" s="25">
        <f t="shared" si="0"/>
        <v>-1.8631669148878437E-2</v>
      </c>
      <c r="L30" s="16"/>
      <c r="M30" s="16" t="s">
        <v>92</v>
      </c>
      <c r="O30" s="16"/>
    </row>
    <row r="31" spans="2:25" ht="15" customHeight="1" x14ac:dyDescent="0.3">
      <c r="B31" s="17">
        <v>5.25</v>
      </c>
      <c r="C31" s="28">
        <v>4.1302200684796651E-3</v>
      </c>
      <c r="D31" s="29">
        <v>4.5333927850226274E-3</v>
      </c>
      <c r="E31" s="20" cm="1">
        <f t="array" aca="1" ref="E31" ca="1">Cubic_spline(Tenors,FundingSpreadCurve,B31)</f>
        <v>2.3823843745987006E-3</v>
      </c>
      <c r="F31" s="21">
        <f t="shared" ca="1" si="1"/>
        <v>0.98757037594482855</v>
      </c>
      <c r="G31" s="30">
        <f t="shared" ca="1" si="2"/>
        <v>1.4899028894926891E-3</v>
      </c>
      <c r="H31" s="22">
        <f>SUM(C32:$C$50)-SUM(D32:$D$50)</f>
        <v>-1.8228496432335484E-2</v>
      </c>
      <c r="I31" s="23">
        <v>1.6056351712221442E-2</v>
      </c>
      <c r="J31" s="24">
        <v>-3.4284848144556894E-2</v>
      </c>
      <c r="K31" s="25">
        <f t="shared" si="0"/>
        <v>-1.8228496432335452E-2</v>
      </c>
      <c r="L31" s="16"/>
      <c r="M31" s="16" t="s">
        <v>93</v>
      </c>
      <c r="O31" s="16"/>
    </row>
    <row r="32" spans="2:25" ht="15" customHeight="1" x14ac:dyDescent="0.3">
      <c r="B32" s="17">
        <v>5.5</v>
      </c>
      <c r="C32" s="28">
        <v>4.1096059272254445E-3</v>
      </c>
      <c r="D32" s="29">
        <v>4.6309992083263252E-3</v>
      </c>
      <c r="E32" s="20" cm="1">
        <f t="array" aca="1" ref="E32" ca="1">Cubic_spline(Tenors,FundingSpreadCurve,B32)</f>
        <v>2.5609730138285158E-3</v>
      </c>
      <c r="F32" s="21">
        <f t="shared" ca="1" si="1"/>
        <v>0.98601338287501794</v>
      </c>
      <c r="G32" s="30">
        <f t="shared" ca="1" si="2"/>
        <v>1.5569930698106083E-3</v>
      </c>
      <c r="H32" s="22">
        <f>SUM(C33:$C$50)-SUM(D33:$D$50)</f>
        <v>-1.7707103151234596E-2</v>
      </c>
      <c r="I32" s="23">
        <v>1.5520743604722106E-2</v>
      </c>
      <c r="J32" s="24">
        <v>-3.3227846755956629E-2</v>
      </c>
      <c r="K32" s="25">
        <f t="shared" si="0"/>
        <v>-1.7707103151234523E-2</v>
      </c>
      <c r="L32" s="16"/>
      <c r="M32" s="44"/>
      <c r="N32" s="16"/>
      <c r="O32" s="16"/>
    </row>
    <row r="33" spans="2:15" ht="15" customHeight="1" x14ac:dyDescent="0.3">
      <c r="B33" s="17">
        <v>5.75</v>
      </c>
      <c r="C33" s="28">
        <v>4.0886021445176533E-3</v>
      </c>
      <c r="D33" s="29">
        <v>4.7185327728228588E-3</v>
      </c>
      <c r="E33" s="20" cm="1">
        <f t="array" aca="1" ref="E33" ca="1">Cubic_spline(Tenors,FundingSpreadCurve,B33)</f>
        <v>2.7348231549098045E-3</v>
      </c>
      <c r="F33" s="21">
        <f t="shared" ca="1" si="1"/>
        <v>0.98439776278078484</v>
      </c>
      <c r="G33" s="30">
        <f t="shared" ca="1" si="2"/>
        <v>1.6156200942331056E-3</v>
      </c>
      <c r="H33" s="22">
        <f>SUM(C34:$C$50)-SUM(D34:$D$50)</f>
        <v>-1.7077172522929396E-2</v>
      </c>
      <c r="I33" s="23">
        <v>1.4963541622401469E-2</v>
      </c>
      <c r="J33" s="24">
        <v>-3.2040714145330704E-2</v>
      </c>
      <c r="K33" s="25">
        <f t="shared" si="0"/>
        <v>-1.7077172522929236E-2</v>
      </c>
      <c r="L33" s="16"/>
      <c r="M33" s="44"/>
      <c r="N33" s="16"/>
      <c r="O33" s="16"/>
    </row>
    <row r="34" spans="2:15" ht="15" customHeight="1" x14ac:dyDescent="0.3">
      <c r="B34" s="17">
        <v>6</v>
      </c>
      <c r="C34" s="28">
        <v>4.0672591737131161E-3</v>
      </c>
      <c r="D34" s="29">
        <v>4.7947319114692855E-3</v>
      </c>
      <c r="E34" s="20" cm="1">
        <f t="array" aca="1" ref="E34" ca="1">Cubic_spline(Tenors,FundingSpreadCurve,B34)</f>
        <v>2.9029920469838544E-3</v>
      </c>
      <c r="F34" s="21">
        <f t="shared" ca="1" si="1"/>
        <v>0.98273286334630572</v>
      </c>
      <c r="G34" s="30">
        <f t="shared" ca="1" si="2"/>
        <v>1.6648994344791168E-3</v>
      </c>
      <c r="H34" s="22">
        <f>SUM(C35:$C$50)-SUM(D35:$D$50)</f>
        <v>-1.6349699785173227E-2</v>
      </c>
      <c r="I34" s="23">
        <v>1.4383266888847323E-2</v>
      </c>
      <c r="J34" s="24">
        <v>-3.0732966674020555E-2</v>
      </c>
      <c r="K34" s="25">
        <f t="shared" si="0"/>
        <v>-1.6349699785173234E-2</v>
      </c>
      <c r="L34" s="16"/>
      <c r="M34" s="44"/>
      <c r="N34" s="16"/>
      <c r="O34" s="16"/>
    </row>
    <row r="35" spans="2:15" ht="15" customHeight="1" x14ac:dyDescent="0.3">
      <c r="B35" s="17">
        <v>6.25</v>
      </c>
      <c r="C35" s="28">
        <v>4.04563300702423E-3</v>
      </c>
      <c r="D35" s="29">
        <v>4.8583523116617622E-3</v>
      </c>
      <c r="E35" s="20" cm="1">
        <f t="array" aca="1" ref="E35" ca="1">Cubic_spline(Tenors,FundingSpreadCurve,B35)</f>
        <v>3.064536939191953E-3</v>
      </c>
      <c r="F35" s="21">
        <f t="shared" ca="1" si="1"/>
        <v>0.98102890416524213</v>
      </c>
      <c r="G35" s="30">
        <f t="shared" ca="1" si="2"/>
        <v>1.7039591810635857E-3</v>
      </c>
      <c r="H35" s="22">
        <f>SUM(C36:$C$50)-SUM(D36:$D$50)</f>
        <v>-1.55369804805357E-2</v>
      </c>
      <c r="I35" s="23">
        <v>1.3777705058897492E-2</v>
      </c>
      <c r="J35" s="24">
        <v>-2.931468553943312E-2</v>
      </c>
      <c r="K35" s="25">
        <f t="shared" si="0"/>
        <v>-1.5536980480535627E-2</v>
      </c>
      <c r="L35" s="16"/>
      <c r="M35" s="44"/>
      <c r="N35" s="16"/>
      <c r="O35" s="16"/>
    </row>
    <row r="36" spans="2:15" ht="15" customHeight="1" x14ac:dyDescent="0.3">
      <c r="B36" s="17">
        <v>6.5</v>
      </c>
      <c r="C36" s="28">
        <v>4.0237848959171641E-3</v>
      </c>
      <c r="D36" s="29">
        <v>4.9082124737809263E-3</v>
      </c>
      <c r="E36" s="20" cm="1">
        <f t="array" aca="1" ref="E36" ca="1">Cubic_spline(Tenors,FundingSpreadCurve,B36)</f>
        <v>3.2185150806753882E-3</v>
      </c>
      <c r="F36" s="21">
        <f t="shared" ca="1" si="1"/>
        <v>0.9792969644009214</v>
      </c>
      <c r="G36" s="30">
        <f t="shared" ca="1" si="2"/>
        <v>1.7319397643207335E-3</v>
      </c>
      <c r="H36" s="22">
        <f>SUM(C37:$C$50)-SUM(D37:$D$50)</f>
        <v>-1.4652552902671936E-2</v>
      </c>
      <c r="I36" s="23">
        <v>1.3143929694311232E-2</v>
      </c>
      <c r="J36" s="24">
        <v>-2.7796482596982967E-2</v>
      </c>
      <c r="K36" s="25">
        <f t="shared" si="0"/>
        <v>-1.4652552902671735E-2</v>
      </c>
      <c r="L36" s="16"/>
      <c r="M36" s="44"/>
      <c r="N36" s="16"/>
      <c r="O36" s="16"/>
    </row>
    <row r="37" spans="2:15" ht="15" customHeight="1" x14ac:dyDescent="0.3">
      <c r="B37" s="17">
        <v>6.75</v>
      </c>
      <c r="C37" s="28">
        <v>4.0017811252056794E-3</v>
      </c>
      <c r="D37" s="29">
        <v>4.9431816483852531E-3</v>
      </c>
      <c r="E37" s="20" cm="1">
        <f t="array" aca="1" ref="E37" ca="1">Cubic_spline(Tenors,FundingSpreadCurve,B37)</f>
        <v>3.3639837205754475E-3</v>
      </c>
      <c r="F37" s="21">
        <f t="shared" ca="1" si="1"/>
        <v>0.97754897105267691</v>
      </c>
      <c r="G37" s="30">
        <f t="shared" ca="1" si="2"/>
        <v>1.747993348244492E-3</v>
      </c>
      <c r="H37" s="22">
        <f>SUM(C38:$C$50)-SUM(D38:$D$50)</f>
        <v>-1.3711152379492358E-2</v>
      </c>
      <c r="I37" s="23">
        <v>1.2478312050046549E-2</v>
      </c>
      <c r="J37" s="24">
        <v>-2.6189464429538779E-2</v>
      </c>
      <c r="K37" s="25">
        <f t="shared" si="0"/>
        <v>-1.371115237949223E-2</v>
      </c>
      <c r="L37" s="16"/>
      <c r="M37" s="44"/>
      <c r="N37" s="16"/>
      <c r="O37" s="16"/>
    </row>
    <row r="38" spans="2:15" ht="15" customHeight="1" x14ac:dyDescent="0.3">
      <c r="B38" s="17">
        <v>7</v>
      </c>
      <c r="C38" s="28">
        <v>3.9796928663815281E-3</v>
      </c>
      <c r="D38" s="29">
        <v>4.9621620355884133E-3</v>
      </c>
      <c r="E38" s="20" cm="1">
        <f t="array" aca="1" ref="E38" ca="1">Cubic_spline(Tenors,FundingSpreadCurve,B38)</f>
        <v>3.5000001080334187E-3</v>
      </c>
      <c r="F38" s="21">
        <f t="shared" ca="1" si="1"/>
        <v>0.97579768818047596</v>
      </c>
      <c r="G38" s="30">
        <f t="shared" ca="1" si="2"/>
        <v>1.7512828722009433E-3</v>
      </c>
      <c r="H38" s="22">
        <f>SUM(C39:$C$50)-SUM(D39:$D$50)</f>
        <v>-1.2728683210285474E-2</v>
      </c>
      <c r="I38" s="23">
        <v>1.1776518096509337E-2</v>
      </c>
      <c r="J38" s="24">
        <v>-2.4505201306794816E-2</v>
      </c>
      <c r="K38" s="25">
        <f t="shared" si="0"/>
        <v>-1.2728683210285479E-2</v>
      </c>
      <c r="L38" s="16"/>
      <c r="M38" s="44"/>
      <c r="N38" s="16"/>
      <c r="O38" s="16"/>
    </row>
    <row r="39" spans="2:15" ht="15" customHeight="1" x14ac:dyDescent="0.3">
      <c r="B39" s="17">
        <v>7.25</v>
      </c>
      <c r="C39" s="28">
        <v>3.9575862209996274E-3</v>
      </c>
      <c r="D39" s="29">
        <v>4.9662926046639688E-3</v>
      </c>
      <c r="E39" s="20" cm="1">
        <f t="array" aca="1" ref="E39" ca="1">Cubic_spline(Tenors,FundingSpreadCurve,B39)</f>
        <v>3.6258808420683744E-3</v>
      </c>
      <c r="F39" s="21">
        <f t="shared" ca="1" si="1"/>
        <v>0.9740548759603268</v>
      </c>
      <c r="G39" s="30">
        <f t="shared" ca="1" si="2"/>
        <v>1.7428122201491592E-3</v>
      </c>
      <c r="H39" s="22">
        <f>SUM(C40:$C$50)-SUM(D40:$D$50)</f>
        <v>-1.171997682662114E-2</v>
      </c>
      <c r="I39" s="23">
        <v>1.1034339549057262E-2</v>
      </c>
      <c r="J39" s="24">
        <v>-2.2754316375678336E-2</v>
      </c>
      <c r="K39" s="25">
        <f t="shared" si="0"/>
        <v>-1.1719976826621074E-2</v>
      </c>
      <c r="L39" s="16"/>
      <c r="M39" s="44"/>
      <c r="N39" s="16"/>
      <c r="O39" s="16"/>
    </row>
    <row r="40" spans="2:15" ht="15" customHeight="1" x14ac:dyDescent="0.3">
      <c r="B40" s="17">
        <v>7.5</v>
      </c>
      <c r="C40" s="28">
        <v>3.9354907940232324E-3</v>
      </c>
      <c r="D40" s="29">
        <v>4.9637723722480986E-3</v>
      </c>
      <c r="E40" s="20" cm="1">
        <f t="array" aca="1" ref="E40" ca="1">Cubic_spline(Tenors,FundingSpreadCurve,B40)</f>
        <v>3.7419802315411953E-3</v>
      </c>
      <c r="F40" s="21">
        <f t="shared" ca="1" si="1"/>
        <v>0.97232530777181603</v>
      </c>
      <c r="G40" s="30">
        <f t="shared" ca="1" si="2"/>
        <v>1.7295681885107772E-3</v>
      </c>
      <c r="H40" s="22">
        <f>SUM(C41:$C$50)-SUM(D41:$D$50)</f>
        <v>-1.0691695248396277E-2</v>
      </c>
      <c r="I40" s="23">
        <v>1.0250398505075142E-2</v>
      </c>
      <c r="J40" s="24">
        <v>-2.0942093753471273E-2</v>
      </c>
      <c r="K40" s="25">
        <f t="shared" si="0"/>
        <v>-1.0691695248396131E-2</v>
      </c>
      <c r="L40" s="16"/>
      <c r="M40" s="44"/>
      <c r="N40" s="16"/>
      <c r="O40" s="16"/>
    </row>
    <row r="41" spans="2:15" ht="15" customHeight="1" x14ac:dyDescent="0.3">
      <c r="B41" s="17">
        <v>7.75</v>
      </c>
      <c r="C41" s="28">
        <v>3.9134246065210968E-3</v>
      </c>
      <c r="D41" s="29">
        <v>4.9572036784335527E-3</v>
      </c>
      <c r="E41" s="20" cm="1">
        <f t="array" aca="1" ref="E41" ca="1">Cubic_spline(Tenors,FundingSpreadCurve,B41)</f>
        <v>3.8489121088502998E-3</v>
      </c>
      <c r="F41" s="21">
        <f t="shared" ca="1" si="1"/>
        <v>0.9706114271035754</v>
      </c>
      <c r="G41" s="30">
        <f t="shared" ca="1" si="2"/>
        <v>1.7138806682406305E-3</v>
      </c>
      <c r="H41" s="22">
        <f>SUM(C42:$C$50)-SUM(D42:$D$50)</f>
        <v>-9.64791617648382E-3</v>
      </c>
      <c r="I41" s="23">
        <v>9.4241045186740559E-3</v>
      </c>
      <c r="J41" s="24">
        <v>-1.9072020695157895E-2</v>
      </c>
      <c r="K41" s="25">
        <f t="shared" si="0"/>
        <v>-9.6479161764838391E-3</v>
      </c>
      <c r="L41" s="16"/>
      <c r="M41" s="44"/>
      <c r="N41" s="16"/>
      <c r="O41" s="16"/>
    </row>
    <row r="42" spans="2:15" ht="15" customHeight="1" x14ac:dyDescent="0.3">
      <c r="B42" s="17">
        <v>8</v>
      </c>
      <c r="C42" s="28">
        <v>3.8914035231521877E-3</v>
      </c>
      <c r="D42" s="29">
        <v>4.9470709640658805E-3</v>
      </c>
      <c r="E42" s="20" cm="1">
        <f t="array" aca="1" ref="E42" ca="1">Cubic_spline(Tenors,FundingSpreadCurve,B42)</f>
        <v>3.9472896686220411E-3</v>
      </c>
      <c r="F42" s="21">
        <f t="shared" ca="1" si="1"/>
        <v>0.9689150706224755</v>
      </c>
      <c r="G42" s="30">
        <f t="shared" ca="1" si="2"/>
        <v>1.6963564810998921E-3</v>
      </c>
      <c r="H42" s="22">
        <f>SUM(C43:$C$50)-SUM(D43:$D$50)</f>
        <v>-8.592248735570119E-3</v>
      </c>
      <c r="I42" s="23">
        <v>8.5548794093925906E-3</v>
      </c>
      <c r="J42" s="24">
        <v>-1.7147128144962585E-2</v>
      </c>
      <c r="K42" s="25">
        <f t="shared" si="0"/>
        <v>-8.5922487355699941E-3</v>
      </c>
      <c r="L42" s="16"/>
      <c r="M42" s="44"/>
      <c r="N42" s="16"/>
      <c r="O42" s="16"/>
    </row>
    <row r="43" spans="2:15" ht="15" customHeight="1" x14ac:dyDescent="0.3">
      <c r="B43" s="17">
        <v>8.25</v>
      </c>
      <c r="C43" s="28">
        <v>3.8694413197322111E-3</v>
      </c>
      <c r="D43" s="29">
        <v>4.9338434910642937E-3</v>
      </c>
      <c r="E43" s="20" cm="1">
        <f t="array" aca="1" ref="E43" ca="1">Cubic_spline(Tenors,FundingSpreadCurve,B43)</f>
        <v>4.0377267816694481E-3</v>
      </c>
      <c r="F43" s="21">
        <f t="shared" ca="1" si="1"/>
        <v>0.96723746399190136</v>
      </c>
      <c r="G43" s="30">
        <f t="shared" ca="1" si="2"/>
        <v>1.6776066305741466E-3</v>
      </c>
      <c r="H43" s="22">
        <f>SUM(C44:$C$50)-SUM(D44:$D$50)</f>
        <v>-7.5278465642380395E-3</v>
      </c>
      <c r="I43" s="23">
        <v>7.6421668838096545E-3</v>
      </c>
      <c r="J43" s="24">
        <v>-1.5170013448047484E-2</v>
      </c>
      <c r="K43" s="25">
        <f t="shared" si="0"/>
        <v>-7.5278465642378296E-3</v>
      </c>
      <c r="L43" s="16"/>
      <c r="M43" s="44"/>
      <c r="N43" s="16"/>
      <c r="O43" s="16"/>
    </row>
    <row r="44" spans="2:15" ht="15" customHeight="1" x14ac:dyDescent="0.3">
      <c r="B44" s="17">
        <v>8.5</v>
      </c>
      <c r="C44" s="28">
        <v>3.847549442932511E-3</v>
      </c>
      <c r="D44" s="29">
        <v>4.9180445053674804E-3</v>
      </c>
      <c r="E44" s="20" cm="1">
        <f t="array" aca="1" ref="E44" ca="1">Cubic_spline(Tenors,FundingSpreadCurve,B44)</f>
        <v>4.1208370810181805E-3</v>
      </c>
      <c r="F44" s="21">
        <f t="shared" ca="1" si="1"/>
        <v>0.96557923403950829</v>
      </c>
      <c r="G44" s="30">
        <f t="shared" ca="1" si="2"/>
        <v>1.6582299523930644E-3</v>
      </c>
      <c r="H44" s="22">
        <f>SUM(C45:$C$50)-SUM(D45:$D$50)</f>
        <v>-6.4573515018030714E-3</v>
      </c>
      <c r="I44" s="23">
        <v>6.6854679701110762E-3</v>
      </c>
      <c r="J44" s="24">
        <v>-1.3142819471914128E-2</v>
      </c>
      <c r="K44" s="25">
        <f t="shared" si="0"/>
        <v>-6.4573515018030514E-3</v>
      </c>
      <c r="L44" s="16"/>
      <c r="M44" s="44"/>
      <c r="N44" s="16"/>
      <c r="O44" s="16"/>
    </row>
    <row r="45" spans="2:15" ht="15" customHeight="1" x14ac:dyDescent="0.3">
      <c r="B45" s="17">
        <v>8.75</v>
      </c>
      <c r="C45" s="28">
        <v>3.8257374748314173E-3</v>
      </c>
      <c r="D45" s="29">
        <v>4.9000928907249053E-3</v>
      </c>
      <c r="E45" s="20" cm="1">
        <f t="array" aca="1" ref="E45" ca="1">Cubic_spline(Tenors,FundingSpreadCurve,B45)</f>
        <v>4.1972342057349067E-3</v>
      </c>
      <c r="F45" s="21">
        <f t="shared" ca="1" si="1"/>
        <v>0.96394041225056537</v>
      </c>
      <c r="G45" s="30">
        <f t="shared" ca="1" si="2"/>
        <v>1.6388217889429235E-3</v>
      </c>
      <c r="H45" s="22">
        <f>SUM(C46:$C$50)-SUM(D46:$D$50)</f>
        <v>-5.3829960859095825E-3</v>
      </c>
      <c r="I45" s="23">
        <v>5.6843143286807191E-3</v>
      </c>
      <c r="J45" s="24">
        <v>-1.1067310414590276E-2</v>
      </c>
      <c r="K45" s="25">
        <f t="shared" si="0"/>
        <v>-5.3829960859095565E-3</v>
      </c>
      <c r="L45" s="16"/>
      <c r="M45" s="44"/>
      <c r="N45" s="16"/>
      <c r="O45" s="16"/>
    </row>
    <row r="46" spans="2:15" ht="15" customHeight="1" x14ac:dyDescent="0.3">
      <c r="B46" s="17">
        <v>9</v>
      </c>
      <c r="C46" s="28">
        <v>3.8040128451304559E-3</v>
      </c>
      <c r="D46" s="29">
        <v>4.8804721819657448E-3</v>
      </c>
      <c r="E46" s="20" cm="1">
        <f t="array" aca="1" ref="E46" ca="1">Cubic_spline(Tenors,FundingSpreadCurve,B46)</f>
        <v>4.2675319156387477E-3</v>
      </c>
      <c r="F46" s="21">
        <f t="shared" ca="1" si="1"/>
        <v>0.96232043887149732</v>
      </c>
      <c r="G46" s="30">
        <f t="shared" ca="1" si="2"/>
        <v>1.6199733790680515E-3</v>
      </c>
      <c r="H46" s="22">
        <f>SUM(C47:$C$50)-SUM(D47:$D$50)</f>
        <v>-4.3065367490742936E-3</v>
      </c>
      <c r="I46" s="23">
        <v>4.638305997114925E-3</v>
      </c>
      <c r="J46" s="24">
        <v>-8.9448427461893583E-3</v>
      </c>
      <c r="K46" s="25">
        <f t="shared" si="0"/>
        <v>-4.3065367490744333E-3</v>
      </c>
      <c r="L46" s="16"/>
      <c r="M46" s="44"/>
      <c r="N46" s="16"/>
      <c r="O46" s="16"/>
    </row>
    <row r="47" spans="2:15" ht="15" customHeight="1" x14ac:dyDescent="0.3">
      <c r="B47" s="17">
        <v>9.25</v>
      </c>
      <c r="C47" s="28">
        <v>3.7823810971822957E-3</v>
      </c>
      <c r="D47" s="29">
        <v>4.8596061503234367E-3</v>
      </c>
      <c r="E47" s="20" cm="1">
        <f t="array" aca="1" ref="E47" ca="1">Cubic_spline(Tenors,FundingSpreadCurve,B47)</f>
        <v>4.3323436076718735E-3</v>
      </c>
      <c r="F47" s="21">
        <f t="shared" ca="1" si="1"/>
        <v>0.96071817200015996</v>
      </c>
      <c r="G47" s="30">
        <f t="shared" ca="1" si="2"/>
        <v>1.6022668713373545E-3</v>
      </c>
      <c r="H47" s="22">
        <f>SUM(C48:$C$50)-SUM(D48:$D$50)</f>
        <v>-3.2293116959331517E-3</v>
      </c>
      <c r="I47" s="23">
        <v>3.5471001146261298E-3</v>
      </c>
      <c r="J47" s="24">
        <v>-6.7764118105592148E-3</v>
      </c>
      <c r="K47" s="25">
        <f t="shared" si="0"/>
        <v>-3.2293116959330849E-3</v>
      </c>
      <c r="L47" s="16"/>
      <c r="M47" s="44"/>
      <c r="N47" s="16"/>
      <c r="O47" s="16"/>
    </row>
    <row r="48" spans="2:15" ht="15" customHeight="1" x14ac:dyDescent="0.3">
      <c r="B48" s="17">
        <v>9.5</v>
      </c>
      <c r="C48" s="28">
        <v>3.7608458070653664E-3</v>
      </c>
      <c r="D48" s="29">
        <v>4.8379367470454682E-3</v>
      </c>
      <c r="E48" s="20" cm="1">
        <f t="array" aca="1" ref="E48" ca="1">Cubic_spline(Tenors,FundingSpreadCurve,B48)</f>
        <v>4.3922831020296324E-3</v>
      </c>
      <c r="F48" s="21">
        <f t="shared" ca="1" si="1"/>
        <v>0.95913188559750295</v>
      </c>
      <c r="G48" s="30">
        <f t="shared" ca="1" si="2"/>
        <v>1.5862864026570112E-3</v>
      </c>
      <c r="H48" s="22">
        <f>SUM(C49:$C$50)-SUM(D49:$D$50)</f>
        <v>-2.15222075595305E-3</v>
      </c>
      <c r="I48" s="23">
        <v>2.4104293076138224E-3</v>
      </c>
      <c r="J48" s="24">
        <v>-4.5626500635668451E-3</v>
      </c>
      <c r="K48" s="25">
        <f t="shared" si="0"/>
        <v>-2.1522207559530227E-3</v>
      </c>
      <c r="L48" s="16"/>
      <c r="M48" s="44"/>
      <c r="N48" s="16"/>
      <c r="O48" s="16"/>
    </row>
    <row r="49" spans="2:15" ht="15" customHeight="1" x14ac:dyDescent="0.3">
      <c r="B49" s="17">
        <v>9.75</v>
      </c>
      <c r="C49" s="28">
        <v>3.739408728364715E-3</v>
      </c>
      <c r="D49" s="29">
        <v>4.8158733981324975E-3</v>
      </c>
      <c r="E49" s="20" cm="1">
        <f t="array" aca="1" ref="E49" ca="1">Cubic_spline(Tenors,FundingSpreadCurve,B49)</f>
        <v>4.4479639452394051E-3</v>
      </c>
      <c r="F49" s="21">
        <f t="shared" ca="1" si="1"/>
        <v>0.95755928014413061</v>
      </c>
      <c r="G49" s="30">
        <f t="shared" ca="1" si="2"/>
        <v>1.5726054533723444E-3</v>
      </c>
      <c r="H49" s="22">
        <f>SUM(C50:$C$50)-SUM(D50:$D$50)</f>
        <v>-1.0757560861852679E-3</v>
      </c>
      <c r="I49" s="23">
        <v>1.2280994923268768E-3</v>
      </c>
      <c r="J49" s="24">
        <v>-2.3038555785121657E-3</v>
      </c>
      <c r="K49" s="25">
        <f t="shared" si="0"/>
        <v>-1.0757560861852889E-3</v>
      </c>
      <c r="L49" s="16"/>
      <c r="M49" s="44"/>
      <c r="N49" s="16"/>
      <c r="O49" s="16"/>
    </row>
    <row r="50" spans="2:15" ht="15" customHeight="1" thickBot="1" x14ac:dyDescent="0.35">
      <c r="B50" s="45">
        <v>10</v>
      </c>
      <c r="C50" s="46">
        <v>3.7180697906263847E-3</v>
      </c>
      <c r="D50" s="47">
        <v>4.7938258768116526E-3</v>
      </c>
      <c r="E50" s="48" cm="1">
        <f t="array" aca="1" ref="E50" ca="1">Cubic_spline(Tenors,FundingSpreadCurve,B50)</f>
        <v>4.4999998062849045E-3</v>
      </c>
      <c r="F50" s="49">
        <f t="shared" ca="1" si="1"/>
        <v>0.95599748368501136</v>
      </c>
      <c r="G50" s="50">
        <f t="shared" ca="1" si="2"/>
        <v>1.5617964591192468E-3</v>
      </c>
      <c r="H50" s="51">
        <v>0</v>
      </c>
      <c r="I50" s="52">
        <v>0</v>
      </c>
      <c r="J50" s="53">
        <v>0</v>
      </c>
      <c r="K50" s="54">
        <f t="shared" si="0"/>
        <v>0</v>
      </c>
      <c r="L50" s="16"/>
      <c r="M50" s="44"/>
      <c r="N50" s="16"/>
      <c r="O50" s="16"/>
    </row>
    <row r="51" spans="2:15" ht="15" customHeight="1" x14ac:dyDescent="0.3">
      <c r="B51" s="16"/>
      <c r="C51" s="16"/>
      <c r="D51" s="16"/>
      <c r="E51" s="16"/>
      <c r="F51" s="16"/>
      <c r="G51" s="16"/>
      <c r="H51" s="55"/>
      <c r="I51" s="55"/>
      <c r="J51" s="55"/>
      <c r="K51" s="16"/>
      <c r="L51" s="16"/>
      <c r="M51" s="44"/>
      <c r="N51" s="16"/>
      <c r="O51" s="16"/>
    </row>
    <row r="52" spans="2:15" ht="15" customHeight="1" x14ac:dyDescent="0.3">
      <c r="B52" s="16"/>
      <c r="C52" s="16"/>
      <c r="D52" s="16"/>
      <c r="E52" s="16"/>
      <c r="F52" s="16"/>
      <c r="G52" s="16"/>
      <c r="H52" s="55"/>
      <c r="I52" s="55"/>
      <c r="J52" s="55"/>
      <c r="K52" s="16"/>
      <c r="L52" s="16"/>
      <c r="M52" s="44"/>
      <c r="N52" s="16"/>
      <c r="O52" s="16"/>
    </row>
    <row r="53" spans="2:15" ht="15" customHeight="1" x14ac:dyDescent="0.3">
      <c r="B53" s="16"/>
      <c r="C53" s="16"/>
      <c r="D53" s="16"/>
      <c r="E53" s="16"/>
      <c r="F53" s="16"/>
      <c r="G53" s="16"/>
      <c r="H53" s="55"/>
      <c r="I53" s="55"/>
      <c r="J53" s="55"/>
      <c r="K53" s="16"/>
      <c r="L53" s="16"/>
      <c r="M53" s="44"/>
      <c r="N53" s="16"/>
      <c r="O53" s="16"/>
    </row>
    <row r="54" spans="2:15" ht="15" customHeight="1" x14ac:dyDescent="0.3">
      <c r="B54" s="16"/>
      <c r="C54" s="16"/>
      <c r="D54" s="16"/>
      <c r="E54" s="16"/>
      <c r="F54" s="16"/>
      <c r="G54" s="16"/>
      <c r="H54" s="55"/>
      <c r="I54" s="55"/>
      <c r="J54" s="55"/>
      <c r="K54" s="16"/>
      <c r="L54" s="16"/>
      <c r="M54" s="44"/>
      <c r="N54" s="16"/>
      <c r="O54" s="16"/>
    </row>
    <row r="55" spans="2:15" ht="15" customHeight="1" x14ac:dyDescent="0.3">
      <c r="B55" s="16"/>
      <c r="C55" s="16"/>
      <c r="D55" s="16"/>
      <c r="E55" s="16"/>
      <c r="F55" s="16"/>
      <c r="G55" s="16"/>
      <c r="H55" s="55"/>
      <c r="I55" s="55"/>
      <c r="J55" s="55"/>
      <c r="K55" s="16"/>
      <c r="L55" s="16"/>
      <c r="M55" s="44"/>
      <c r="N55" s="16"/>
      <c r="O55" s="16"/>
    </row>
    <row r="56" spans="2:15" ht="15" customHeight="1" x14ac:dyDescent="0.3">
      <c r="B56" s="16"/>
      <c r="C56" s="16"/>
      <c r="D56" s="16"/>
      <c r="E56" s="16"/>
      <c r="F56" s="16"/>
      <c r="G56" s="16"/>
      <c r="H56" s="55"/>
      <c r="I56" s="55"/>
      <c r="J56" s="55"/>
      <c r="K56" s="16"/>
      <c r="L56" s="16"/>
      <c r="M56" s="44"/>
      <c r="N56" s="16"/>
      <c r="O56" s="16"/>
    </row>
    <row r="57" spans="2:15" ht="15" customHeight="1" x14ac:dyDescent="0.25">
      <c r="H57" s="7"/>
      <c r="I57" s="7"/>
      <c r="J57" s="7"/>
      <c r="M57" s="6"/>
    </row>
    <row r="58" spans="2:15" ht="15" customHeight="1" x14ac:dyDescent="0.25">
      <c r="H58" s="7"/>
      <c r="I58" s="7"/>
      <c r="J58" s="7"/>
      <c r="M58" s="6"/>
    </row>
    <row r="59" spans="2:15" ht="15" customHeight="1" x14ac:dyDescent="0.25">
      <c r="H59" s="7"/>
      <c r="I59" s="7"/>
      <c r="J59" s="7"/>
      <c r="M59" s="6"/>
    </row>
    <row r="60" spans="2:15" ht="15" customHeight="1" x14ac:dyDescent="0.25">
      <c r="H60" s="7"/>
      <c r="I60" s="7"/>
      <c r="J60" s="7"/>
      <c r="M60" s="6"/>
    </row>
    <row r="61" spans="2:15" ht="15" customHeight="1" x14ac:dyDescent="0.25">
      <c r="H61" s="7"/>
      <c r="I61" s="7"/>
      <c r="J61" s="7"/>
      <c r="M61" s="6"/>
    </row>
    <row r="62" spans="2:15" ht="15" customHeight="1" x14ac:dyDescent="0.25">
      <c r="H62" s="7"/>
      <c r="I62" s="7"/>
      <c r="J62" s="7"/>
      <c r="M62" s="6"/>
    </row>
    <row r="63" spans="2:15" ht="15" customHeight="1" x14ac:dyDescent="0.25">
      <c r="H63" s="7"/>
      <c r="I63" s="7"/>
      <c r="J63" s="7"/>
      <c r="M63" s="6"/>
    </row>
    <row r="64" spans="2:15" ht="15" customHeight="1" x14ac:dyDescent="0.25">
      <c r="H64" s="7"/>
      <c r="I64" s="7"/>
      <c r="J64" s="7"/>
      <c r="M64" s="6"/>
    </row>
    <row r="65" spans="8:13" ht="15" customHeight="1" x14ac:dyDescent="0.25">
      <c r="H65" s="7"/>
      <c r="I65" s="7"/>
      <c r="J65" s="7"/>
      <c r="M65" s="6"/>
    </row>
    <row r="66" spans="8:13" ht="15" customHeight="1" x14ac:dyDescent="0.25">
      <c r="H66" s="7"/>
      <c r="I66" s="7"/>
      <c r="J66" s="7"/>
      <c r="M66" s="6"/>
    </row>
    <row r="67" spans="8:13" ht="15" customHeight="1" x14ac:dyDescent="0.25">
      <c r="H67" s="7"/>
      <c r="I67" s="7"/>
      <c r="J67" s="7"/>
      <c r="M67" s="6"/>
    </row>
    <row r="68" spans="8:13" ht="15" customHeight="1" x14ac:dyDescent="0.25">
      <c r="H68" s="7"/>
      <c r="I68" s="7"/>
      <c r="J68" s="7"/>
      <c r="M68" s="6"/>
    </row>
    <row r="69" spans="8:13" ht="15" customHeight="1" x14ac:dyDescent="0.25">
      <c r="H69" s="7"/>
      <c r="I69" s="7"/>
      <c r="J69" s="7"/>
      <c r="M69" s="6"/>
    </row>
    <row r="70" spans="8:13" ht="15" customHeight="1" x14ac:dyDescent="0.25">
      <c r="H70" s="7"/>
      <c r="I70" s="7"/>
      <c r="J70" s="7"/>
      <c r="M70" s="6"/>
    </row>
    <row r="71" spans="8:13" ht="15" customHeight="1" x14ac:dyDescent="0.25">
      <c r="H71" s="7"/>
      <c r="I71" s="7"/>
      <c r="J71" s="7"/>
      <c r="M71" s="6"/>
    </row>
    <row r="72" spans="8:13" ht="15" customHeight="1" x14ac:dyDescent="0.25">
      <c r="H72" s="7"/>
      <c r="I72" s="7"/>
      <c r="J72" s="7"/>
      <c r="M72" s="6"/>
    </row>
    <row r="73" spans="8:13" ht="15" customHeight="1" x14ac:dyDescent="0.25">
      <c r="H73" s="7"/>
      <c r="I73" s="7"/>
      <c r="J73" s="7"/>
      <c r="M73" s="6"/>
    </row>
    <row r="74" spans="8:13" ht="15" customHeight="1" x14ac:dyDescent="0.25">
      <c r="H74" s="7"/>
      <c r="I74" s="7"/>
      <c r="J74" s="7"/>
      <c r="M74" s="6"/>
    </row>
    <row r="75" spans="8:13" ht="15" customHeight="1" x14ac:dyDescent="0.25">
      <c r="H75" s="7"/>
      <c r="I75" s="7"/>
      <c r="J75" s="7"/>
      <c r="M75" s="6"/>
    </row>
    <row r="76" spans="8:13" ht="15" customHeight="1" x14ac:dyDescent="0.25">
      <c r="H76" s="7"/>
      <c r="I76" s="7"/>
      <c r="J76" s="7"/>
      <c r="M76" s="6"/>
    </row>
    <row r="77" spans="8:13" ht="15" customHeight="1" x14ac:dyDescent="0.25">
      <c r="H77" s="7"/>
      <c r="I77" s="7"/>
      <c r="J77" s="7"/>
      <c r="M77" s="6"/>
    </row>
    <row r="78" spans="8:13" ht="15" customHeight="1" x14ac:dyDescent="0.25">
      <c r="H78" s="7"/>
      <c r="I78" s="7"/>
      <c r="J78" s="7"/>
      <c r="M78" s="6"/>
    </row>
    <row r="79" spans="8:13" ht="15" customHeight="1" x14ac:dyDescent="0.25">
      <c r="H79" s="7"/>
      <c r="I79" s="7"/>
      <c r="J79" s="7"/>
      <c r="M79" s="6"/>
    </row>
    <row r="80" spans="8:13" ht="15" customHeight="1" x14ac:dyDescent="0.25">
      <c r="H80" s="7"/>
      <c r="I80" s="7"/>
      <c r="J80" s="7"/>
      <c r="M80" s="6"/>
    </row>
    <row r="81" spans="8:13" ht="15" customHeight="1" x14ac:dyDescent="0.25">
      <c r="H81" s="7"/>
      <c r="I81" s="7"/>
      <c r="J81" s="7"/>
      <c r="M81" s="6"/>
    </row>
    <row r="82" spans="8:13" ht="15" customHeight="1" x14ac:dyDescent="0.25">
      <c r="H82" s="7"/>
      <c r="I82" s="7"/>
      <c r="J82" s="7"/>
      <c r="M82" s="6"/>
    </row>
    <row r="83" spans="8:13" ht="15" customHeight="1" x14ac:dyDescent="0.25">
      <c r="H83" s="7"/>
      <c r="I83" s="7"/>
      <c r="J83" s="7"/>
      <c r="M83" s="6"/>
    </row>
    <row r="84" spans="8:13" ht="15" customHeight="1" x14ac:dyDescent="0.25">
      <c r="H84" s="7"/>
      <c r="I84" s="7"/>
      <c r="J84" s="7"/>
      <c r="M84" s="6"/>
    </row>
    <row r="85" spans="8:13" ht="15" customHeight="1" x14ac:dyDescent="0.25">
      <c r="H85" s="7"/>
      <c r="I85" s="7"/>
      <c r="J85" s="7"/>
      <c r="M85" s="6"/>
    </row>
    <row r="86" spans="8:13" ht="15" customHeight="1" x14ac:dyDescent="0.25">
      <c r="H86" s="7"/>
      <c r="I86" s="7"/>
      <c r="J86" s="7"/>
      <c r="M86" s="6"/>
    </row>
    <row r="87" spans="8:13" ht="15" customHeight="1" x14ac:dyDescent="0.25">
      <c r="H87" s="7"/>
      <c r="I87" s="7"/>
      <c r="J87" s="7"/>
      <c r="M87" s="6"/>
    </row>
    <row r="88" spans="8:13" ht="15" customHeight="1" x14ac:dyDescent="0.25">
      <c r="H88" s="7"/>
      <c r="I88" s="7"/>
      <c r="J88" s="7"/>
      <c r="M88" s="6"/>
    </row>
    <row r="89" spans="8:13" ht="15" customHeight="1" x14ac:dyDescent="0.25">
      <c r="H89" s="7"/>
      <c r="I89" s="7"/>
      <c r="J89" s="7"/>
      <c r="M89" s="6"/>
    </row>
    <row r="90" spans="8:13" ht="15" customHeight="1" x14ac:dyDescent="0.25">
      <c r="H90" s="7"/>
      <c r="I90" s="7"/>
      <c r="J90" s="7"/>
      <c r="M90" s="6"/>
    </row>
    <row r="91" spans="8:13" ht="15" customHeight="1" x14ac:dyDescent="0.25">
      <c r="H91" s="2"/>
      <c r="I91" s="7"/>
      <c r="J91" s="7"/>
    </row>
    <row r="92" spans="8:13" ht="15" customHeight="1" x14ac:dyDescent="0.25">
      <c r="H92" s="2"/>
      <c r="I92" s="7"/>
      <c r="J92" s="7"/>
    </row>
    <row r="93" spans="8:13" ht="15" customHeight="1" x14ac:dyDescent="0.25">
      <c r="H93" s="2"/>
      <c r="I93" s="7"/>
      <c r="J93" s="7"/>
    </row>
    <row r="94" spans="8:13" ht="15" customHeight="1" x14ac:dyDescent="0.25">
      <c r="H94" s="2"/>
      <c r="I94" s="7"/>
      <c r="J94" s="7"/>
    </row>
    <row r="95" spans="8:13" x14ac:dyDescent="0.25">
      <c r="H95" s="2"/>
      <c r="I95" s="7"/>
      <c r="J95" s="7"/>
    </row>
    <row r="96" spans="8:13" x14ac:dyDescent="0.25">
      <c r="H96" s="2"/>
      <c r="I96" s="7"/>
      <c r="J96" s="7"/>
    </row>
    <row r="97" spans="8:10" x14ac:dyDescent="0.25">
      <c r="H97" s="2"/>
      <c r="I97" s="7"/>
      <c r="J97" s="7"/>
    </row>
    <row r="98" spans="8:10" x14ac:dyDescent="0.25">
      <c r="H98" s="2"/>
      <c r="I98" s="7"/>
      <c r="J98" s="7"/>
    </row>
    <row r="99" spans="8:10" x14ac:dyDescent="0.25">
      <c r="H99" s="2"/>
      <c r="I99" s="7"/>
      <c r="J99" s="7"/>
    </row>
    <row r="100" spans="8:10" x14ac:dyDescent="0.25">
      <c r="I100" s="7"/>
      <c r="J100" s="7"/>
    </row>
    <row r="101" spans="8:10" x14ac:dyDescent="0.25">
      <c r="I101" s="7"/>
      <c r="J101" s="7"/>
    </row>
    <row r="102" spans="8:10" x14ac:dyDescent="0.25">
      <c r="I102" s="7"/>
      <c r="J102" s="7"/>
    </row>
    <row r="103" spans="8:10" x14ac:dyDescent="0.25">
      <c r="I103" s="7"/>
      <c r="J103" s="7"/>
    </row>
    <row r="104" spans="8:10" x14ac:dyDescent="0.25">
      <c r="I104" s="7"/>
      <c r="J104" s="7"/>
    </row>
    <row r="105" spans="8:10" x14ac:dyDescent="0.25">
      <c r="I105" s="7"/>
      <c r="J105" s="7"/>
    </row>
    <row r="106" spans="8:10" x14ac:dyDescent="0.25">
      <c r="I106" s="7"/>
      <c r="J106" s="7"/>
    </row>
    <row r="107" spans="8:10" x14ac:dyDescent="0.25">
      <c r="I107" s="7"/>
      <c r="J107" s="7"/>
    </row>
    <row r="108" spans="8:10" x14ac:dyDescent="0.25">
      <c r="I108" s="7"/>
      <c r="J108" s="7"/>
    </row>
    <row r="109" spans="8:10" x14ac:dyDescent="0.25">
      <c r="I109" s="7"/>
      <c r="J109" s="7"/>
    </row>
    <row r="110" spans="8:10" x14ac:dyDescent="0.25">
      <c r="I110" s="7"/>
      <c r="J110" s="7"/>
    </row>
    <row r="111" spans="8:10" x14ac:dyDescent="0.25">
      <c r="I111" s="7"/>
      <c r="J111" s="7"/>
    </row>
    <row r="112" spans="8:10" x14ac:dyDescent="0.25">
      <c r="I112" s="7"/>
      <c r="J112" s="7"/>
    </row>
    <row r="113" spans="9:10" x14ac:dyDescent="0.25">
      <c r="I113" s="7"/>
      <c r="J113" s="7"/>
    </row>
    <row r="114" spans="9:10" x14ac:dyDescent="0.25">
      <c r="I114" s="7"/>
      <c r="J114" s="7"/>
    </row>
    <row r="115" spans="9:10" x14ac:dyDescent="0.25">
      <c r="I115" s="7"/>
      <c r="J115" s="7"/>
    </row>
    <row r="116" spans="9:10" x14ac:dyDescent="0.25">
      <c r="I116" s="7"/>
      <c r="J116" s="7"/>
    </row>
    <row r="117" spans="9:10" x14ac:dyDescent="0.25">
      <c r="I117" s="7"/>
      <c r="J117" s="7"/>
    </row>
    <row r="118" spans="9:10" x14ac:dyDescent="0.25">
      <c r="I118" s="7"/>
      <c r="J118" s="7"/>
    </row>
    <row r="119" spans="9:10" x14ac:dyDescent="0.25">
      <c r="I119" s="7"/>
      <c r="J119" s="7"/>
    </row>
    <row r="120" spans="9:10" x14ac:dyDescent="0.25">
      <c r="I120" s="7"/>
      <c r="J120" s="7"/>
    </row>
    <row r="121" spans="9:10" x14ac:dyDescent="0.25">
      <c r="I121" s="7"/>
      <c r="J121" s="7"/>
    </row>
    <row r="122" spans="9:10" x14ac:dyDescent="0.25">
      <c r="I122" s="7"/>
      <c r="J122" s="7"/>
    </row>
    <row r="123" spans="9:10" x14ac:dyDescent="0.25">
      <c r="I123" s="7"/>
      <c r="J123" s="7"/>
    </row>
    <row r="124" spans="9:10" x14ac:dyDescent="0.25">
      <c r="I124" s="7"/>
      <c r="J124" s="7"/>
    </row>
    <row r="125" spans="9:10" x14ac:dyDescent="0.25">
      <c r="I125" s="7"/>
      <c r="J125" s="7"/>
    </row>
    <row r="126" spans="9:10" x14ac:dyDescent="0.25">
      <c r="I126" s="7"/>
      <c r="J126" s="7"/>
    </row>
    <row r="127" spans="9:10" x14ac:dyDescent="0.25">
      <c r="I127" s="7"/>
      <c r="J127" s="7"/>
    </row>
    <row r="128" spans="9:10" x14ac:dyDescent="0.25">
      <c r="I128" s="7"/>
      <c r="J128" s="7"/>
    </row>
    <row r="129" spans="9:10" x14ac:dyDescent="0.25">
      <c r="I129" s="7"/>
      <c r="J129" s="7"/>
    </row>
    <row r="130" spans="9:10" x14ac:dyDescent="0.25">
      <c r="I130" s="7"/>
      <c r="J130" s="7"/>
    </row>
    <row r="131" spans="9:10" x14ac:dyDescent="0.25">
      <c r="I131" s="7"/>
      <c r="J131" s="7"/>
    </row>
    <row r="132" spans="9:10" x14ac:dyDescent="0.25">
      <c r="I132" s="7"/>
      <c r="J132" s="7"/>
    </row>
    <row r="133" spans="9:10" x14ac:dyDescent="0.25">
      <c r="I133" s="7"/>
      <c r="J133" s="7"/>
    </row>
    <row r="134" spans="9:10" x14ac:dyDescent="0.25">
      <c r="I134" s="7"/>
      <c r="J134" s="7"/>
    </row>
    <row r="135" spans="9:10" x14ac:dyDescent="0.25">
      <c r="I135" s="7"/>
      <c r="J135" s="7"/>
    </row>
    <row r="136" spans="9:10" x14ac:dyDescent="0.25">
      <c r="I136" s="7"/>
      <c r="J136" s="7"/>
    </row>
    <row r="137" spans="9:10" x14ac:dyDescent="0.25">
      <c r="I137" s="7"/>
      <c r="J137" s="7"/>
    </row>
    <row r="138" spans="9:10" x14ac:dyDescent="0.25">
      <c r="I138" s="7"/>
      <c r="J138" s="7"/>
    </row>
    <row r="139" spans="9:10" x14ac:dyDescent="0.25">
      <c r="I139" s="7"/>
      <c r="J139" s="7"/>
    </row>
    <row r="140" spans="9:10" x14ac:dyDescent="0.25">
      <c r="I140" s="7"/>
      <c r="J140" s="7"/>
    </row>
    <row r="141" spans="9:10" x14ac:dyDescent="0.25">
      <c r="I141" s="7"/>
      <c r="J141" s="7"/>
    </row>
    <row r="142" spans="9:10" x14ac:dyDescent="0.25">
      <c r="I142" s="7"/>
      <c r="J142" s="7"/>
    </row>
    <row r="143" spans="9:10" x14ac:dyDescent="0.25">
      <c r="I143" s="7"/>
      <c r="J143" s="7"/>
    </row>
    <row r="144" spans="9:10" x14ac:dyDescent="0.25">
      <c r="I144" s="7"/>
      <c r="J144" s="7"/>
    </row>
    <row r="145" spans="9:10" x14ac:dyDescent="0.25">
      <c r="I145" s="7"/>
      <c r="J145" s="7"/>
    </row>
    <row r="146" spans="9:10" x14ac:dyDescent="0.25">
      <c r="I146" s="7"/>
      <c r="J146" s="7"/>
    </row>
    <row r="147" spans="9:10" x14ac:dyDescent="0.25">
      <c r="I147" s="7"/>
      <c r="J147" s="7"/>
    </row>
    <row r="148" spans="9:10" x14ac:dyDescent="0.25">
      <c r="I148" s="7"/>
      <c r="J148" s="7"/>
    </row>
    <row r="149" spans="9:10" x14ac:dyDescent="0.25">
      <c r="I149" s="7"/>
      <c r="J149" s="7"/>
    </row>
    <row r="150" spans="9:10" x14ac:dyDescent="0.25">
      <c r="I150" s="7"/>
      <c r="J150" s="7"/>
    </row>
    <row r="151" spans="9:10" x14ac:dyDescent="0.25">
      <c r="I151" s="7"/>
      <c r="J151" s="7"/>
    </row>
    <row r="152" spans="9:10" x14ac:dyDescent="0.25">
      <c r="I152" s="7"/>
      <c r="J152" s="7"/>
    </row>
    <row r="153" spans="9:10" x14ac:dyDescent="0.25">
      <c r="I153" s="7"/>
      <c r="J153" s="7"/>
    </row>
    <row r="154" spans="9:10" x14ac:dyDescent="0.25">
      <c r="I154" s="7"/>
      <c r="J154" s="7"/>
    </row>
    <row r="155" spans="9:10" x14ac:dyDescent="0.25">
      <c r="I155" s="7"/>
      <c r="J155" s="7"/>
    </row>
    <row r="156" spans="9:10" x14ac:dyDescent="0.25">
      <c r="I156" s="7"/>
      <c r="J156" s="7"/>
    </row>
    <row r="157" spans="9:10" x14ac:dyDescent="0.25">
      <c r="I157" s="7"/>
      <c r="J157" s="7"/>
    </row>
    <row r="158" spans="9:10" x14ac:dyDescent="0.25">
      <c r="I158" s="7"/>
      <c r="J158" s="7"/>
    </row>
    <row r="159" spans="9:10" x14ac:dyDescent="0.25">
      <c r="I159" s="7"/>
      <c r="J159" s="7"/>
    </row>
    <row r="160" spans="9:10" x14ac:dyDescent="0.25">
      <c r="I160" s="7"/>
      <c r="J160" s="7"/>
    </row>
    <row r="161" spans="9:10" x14ac:dyDescent="0.25">
      <c r="I161" s="7"/>
      <c r="J161" s="7"/>
    </row>
    <row r="162" spans="9:10" x14ac:dyDescent="0.25">
      <c r="I162" s="7"/>
      <c r="J162" s="7"/>
    </row>
    <row r="163" spans="9:10" x14ac:dyDescent="0.25">
      <c r="I163" s="7"/>
      <c r="J163" s="7"/>
    </row>
    <row r="164" spans="9:10" x14ac:dyDescent="0.25">
      <c r="I164" s="7"/>
      <c r="J164" s="7"/>
    </row>
    <row r="165" spans="9:10" x14ac:dyDescent="0.25">
      <c r="I165" s="7"/>
      <c r="J165" s="7"/>
    </row>
    <row r="166" spans="9:10" x14ac:dyDescent="0.25">
      <c r="I166" s="7"/>
      <c r="J166" s="7"/>
    </row>
    <row r="167" spans="9:10" x14ac:dyDescent="0.25">
      <c r="I167" s="7"/>
      <c r="J167" s="7"/>
    </row>
    <row r="168" spans="9:10" x14ac:dyDescent="0.25">
      <c r="I168" s="7"/>
      <c r="J168" s="7"/>
    </row>
    <row r="169" spans="9:10" x14ac:dyDescent="0.25">
      <c r="I169" s="7"/>
      <c r="J169" s="7"/>
    </row>
  </sheetData>
  <mergeCells count="2">
    <mergeCell ref="M23:N23"/>
    <mergeCell ref="M18:N18"/>
  </mergeCells>
  <dataValidations count="1">
    <dataValidation type="list" allowBlank="1" showInputMessage="1" showErrorMessage="1" sqref="N10" xr:uid="{AFC807BF-F0B2-4BAC-935D-68016D2943D2}">
      <formula1>"XXX,YYY,ZZZ,ZYX"</formula1>
    </dataValidation>
  </dataValidations>
  <pageMargins left="0.75" right="0.75" top="1" bottom="1" header="0.5" footer="0.5"/>
  <pageSetup paperSize="9" orientation="portrait" horizontalDpi="200" verticalDpi="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F2E24-FC3C-4D64-819D-B277E32BF30C}">
  <sheetPr codeName="Sheet6"/>
  <dimension ref="B1:P167"/>
  <sheetViews>
    <sheetView showGridLines="0" zoomScaleNormal="100" workbookViewId="0">
      <pane ySplit="6" topLeftCell="A7" activePane="bottomLeft" state="frozen"/>
      <selection pane="bottomLeft" activeCell="C12" sqref="C12"/>
    </sheetView>
  </sheetViews>
  <sheetFormatPr defaultRowHeight="13.2" x14ac:dyDescent="0.25"/>
  <cols>
    <col min="2" max="2" width="9" customWidth="1"/>
    <col min="3" max="3" width="48.5546875" bestFit="1" customWidth="1"/>
    <col min="4" max="4" width="10.33203125" bestFit="1" customWidth="1"/>
    <col min="5" max="5" width="8.109375" customWidth="1"/>
    <col min="6" max="6" width="10.88671875" customWidth="1"/>
    <col min="7" max="7" width="9.6640625" customWidth="1"/>
    <col min="8" max="8" width="10.5546875" customWidth="1"/>
    <col min="9" max="9" width="12.88671875" bestFit="1" customWidth="1"/>
    <col min="10" max="10" width="10.5546875" customWidth="1"/>
    <col min="11" max="11" width="12" customWidth="1"/>
    <col min="12" max="12" width="18.77734375" bestFit="1" customWidth="1"/>
    <col min="13" max="13" width="12" customWidth="1"/>
    <col min="14" max="16" width="14.33203125" customWidth="1"/>
  </cols>
  <sheetData>
    <row r="1" spans="2:16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16" x14ac:dyDescent="0.2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2:16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2:16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2:16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2:16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2:16" ht="15" customHeight="1" thickBot="1" x14ac:dyDescent="0.3">
      <c r="I7" s="4"/>
    </row>
    <row r="8" spans="2:16" ht="15" customHeight="1" thickBot="1" x14ac:dyDescent="0.35">
      <c r="B8" s="56"/>
      <c r="C8" s="57"/>
      <c r="D8" s="58" t="s">
        <v>52</v>
      </c>
      <c r="E8" s="16"/>
      <c r="F8" s="56" t="s">
        <v>53</v>
      </c>
      <c r="G8" s="59"/>
      <c r="H8" s="16"/>
      <c r="I8" s="60" t="s">
        <v>72</v>
      </c>
      <c r="J8" s="61"/>
      <c r="K8" s="16"/>
    </row>
    <row r="9" spans="2:16" ht="15" customHeight="1" x14ac:dyDescent="0.3">
      <c r="B9" s="37" t="s">
        <v>46</v>
      </c>
      <c r="C9" s="62" t="s">
        <v>47</v>
      </c>
      <c r="D9" s="63">
        <v>-11.900574000000001</v>
      </c>
      <c r="E9" s="16"/>
      <c r="F9" s="37" t="s">
        <v>8</v>
      </c>
      <c r="G9" s="64">
        <f ca="1">D9</f>
        <v>-11.900574000000001</v>
      </c>
      <c r="H9" s="16"/>
      <c r="I9" s="65" t="s">
        <v>57</v>
      </c>
      <c r="J9" s="66">
        <v>12</v>
      </c>
      <c r="K9" s="67"/>
      <c r="L9" s="8"/>
      <c r="M9" s="8"/>
      <c r="N9" s="8"/>
      <c r="O9" s="8"/>
      <c r="P9" s="8"/>
    </row>
    <row r="10" spans="2:16" ht="15" customHeight="1" x14ac:dyDescent="0.3">
      <c r="B10" s="37" t="s">
        <v>46</v>
      </c>
      <c r="C10" s="62" t="s">
        <v>48</v>
      </c>
      <c r="D10" s="63">
        <v>-19.192226999999999</v>
      </c>
      <c r="E10" s="16"/>
      <c r="F10" s="37" t="s">
        <v>54</v>
      </c>
      <c r="G10" s="68">
        <f ca="1">D11</f>
        <v>18.593620999999999</v>
      </c>
      <c r="H10" s="16"/>
      <c r="I10" s="65" t="s">
        <v>58</v>
      </c>
      <c r="J10" s="69">
        <v>18</v>
      </c>
      <c r="K10" s="70"/>
      <c r="L10" s="10"/>
      <c r="M10" s="10"/>
      <c r="N10" s="10"/>
      <c r="O10" s="11"/>
      <c r="P10" s="11"/>
    </row>
    <row r="11" spans="2:16" ht="15" customHeight="1" x14ac:dyDescent="0.3">
      <c r="B11" s="37" t="s">
        <v>46</v>
      </c>
      <c r="C11" s="62" t="s">
        <v>49</v>
      </c>
      <c r="D11" s="63">
        <v>18.593620999999999</v>
      </c>
      <c r="E11" s="16"/>
      <c r="F11" s="37" t="s">
        <v>55</v>
      </c>
      <c r="G11" s="68">
        <f ca="1">D12-G9</f>
        <v>-25.885274000000003</v>
      </c>
      <c r="H11" s="16"/>
      <c r="I11" s="65" t="s">
        <v>59</v>
      </c>
      <c r="J11" s="69">
        <v>32</v>
      </c>
      <c r="K11" s="70"/>
      <c r="L11" s="10"/>
      <c r="M11" s="10"/>
      <c r="N11" s="10"/>
      <c r="O11" s="11"/>
      <c r="P11" s="11"/>
    </row>
    <row r="12" spans="2:16" ht="15" customHeight="1" thickBot="1" x14ac:dyDescent="0.35">
      <c r="B12" s="39" t="s">
        <v>46</v>
      </c>
      <c r="C12" s="71" t="s">
        <v>50</v>
      </c>
      <c r="D12" s="72">
        <v>-37.785848000000001</v>
      </c>
      <c r="E12" s="16"/>
      <c r="F12" s="39" t="s">
        <v>56</v>
      </c>
      <c r="G12" s="73">
        <f ca="1">SUM(G9:G11)</f>
        <v>-19.192227000000003</v>
      </c>
      <c r="H12" s="16"/>
      <c r="I12" s="65" t="s">
        <v>60</v>
      </c>
      <c r="J12" s="69">
        <v>50</v>
      </c>
      <c r="K12" s="70"/>
      <c r="L12" s="10"/>
      <c r="M12" s="10"/>
      <c r="N12" s="10"/>
      <c r="O12" s="11"/>
      <c r="P12" s="11"/>
    </row>
    <row r="13" spans="2:16" ht="15" customHeight="1" thickBot="1" x14ac:dyDescent="0.35">
      <c r="B13" s="16"/>
      <c r="C13" s="16"/>
      <c r="D13" s="74"/>
      <c r="E13" s="16"/>
      <c r="F13" s="16"/>
      <c r="G13" s="74"/>
      <c r="H13" s="16"/>
      <c r="I13" s="65" t="s">
        <v>61</v>
      </c>
      <c r="J13" s="69">
        <v>75</v>
      </c>
      <c r="K13" s="70"/>
      <c r="L13" s="10"/>
      <c r="M13" s="10"/>
      <c r="N13" s="10"/>
      <c r="O13" s="11"/>
      <c r="P13" s="11"/>
    </row>
    <row r="14" spans="2:16" ht="15" customHeight="1" x14ac:dyDescent="0.3">
      <c r="B14" s="35" t="s">
        <v>51</v>
      </c>
      <c r="C14" s="75" t="s">
        <v>47</v>
      </c>
      <c r="D14" s="76">
        <v>-18.593620999999999</v>
      </c>
      <c r="E14" s="16"/>
      <c r="F14" s="35" t="s">
        <v>8</v>
      </c>
      <c r="G14" s="77">
        <f ca="1">D14</f>
        <v>-18.593620999999999</v>
      </c>
      <c r="H14" s="16"/>
      <c r="I14" s="65" t="s">
        <v>62</v>
      </c>
      <c r="J14" s="69">
        <v>92</v>
      </c>
      <c r="K14" s="70"/>
      <c r="L14" s="10"/>
      <c r="M14" s="10"/>
      <c r="N14" s="10"/>
      <c r="O14" s="11"/>
      <c r="P14" s="11"/>
    </row>
    <row r="15" spans="2:16" ht="15" customHeight="1" x14ac:dyDescent="0.3">
      <c r="B15" s="37" t="s">
        <v>51</v>
      </c>
      <c r="C15" s="62" t="s">
        <v>48</v>
      </c>
      <c r="D15" s="63">
        <v>-46.364547000000002</v>
      </c>
      <c r="E15" s="16"/>
      <c r="F15" s="37" t="s">
        <v>54</v>
      </c>
      <c r="G15" s="68">
        <f ca="1">D16</f>
        <v>11.900574000000001</v>
      </c>
      <c r="H15" s="16"/>
      <c r="I15" s="65" t="s">
        <v>63</v>
      </c>
      <c r="J15" s="69">
        <v>120</v>
      </c>
      <c r="K15" s="70"/>
      <c r="L15" s="10"/>
      <c r="M15" s="10"/>
      <c r="N15" s="10"/>
      <c r="O15" s="11"/>
      <c r="P15" s="11"/>
    </row>
    <row r="16" spans="2:16" ht="15" customHeight="1" x14ac:dyDescent="0.3">
      <c r="B16" s="37" t="s">
        <v>51</v>
      </c>
      <c r="C16" s="62" t="s">
        <v>49</v>
      </c>
      <c r="D16" s="63">
        <v>11.900574000000001</v>
      </c>
      <c r="E16" s="16"/>
      <c r="F16" s="37" t="s">
        <v>55</v>
      </c>
      <c r="G16" s="68">
        <f ca="1">D17-G14</f>
        <v>-39.671500000000002</v>
      </c>
      <c r="H16" s="16"/>
      <c r="I16" s="65" t="s">
        <v>64</v>
      </c>
      <c r="J16" s="69">
        <v>135</v>
      </c>
      <c r="K16" s="16"/>
    </row>
    <row r="17" spans="2:11" ht="15" customHeight="1" thickBot="1" x14ac:dyDescent="0.35">
      <c r="B17" s="39" t="s">
        <v>51</v>
      </c>
      <c r="C17" s="71" t="s">
        <v>50</v>
      </c>
      <c r="D17" s="72">
        <v>-58.265121000000001</v>
      </c>
      <c r="E17" s="16"/>
      <c r="F17" s="39" t="s">
        <v>56</v>
      </c>
      <c r="G17" s="73">
        <f ca="1">SUM(G14:G16)</f>
        <v>-46.364547000000002</v>
      </c>
      <c r="H17" s="16"/>
      <c r="I17" s="65" t="s">
        <v>65</v>
      </c>
      <c r="J17" s="69">
        <v>140</v>
      </c>
      <c r="K17" s="16"/>
    </row>
    <row r="18" spans="2:11" ht="15" customHeight="1" thickBot="1" x14ac:dyDescent="0.35">
      <c r="B18" s="16"/>
      <c r="C18" s="16"/>
      <c r="D18" s="16"/>
      <c r="E18" s="16"/>
      <c r="F18" s="16"/>
      <c r="G18" s="16"/>
      <c r="H18" s="16"/>
      <c r="I18" s="65" t="s">
        <v>66</v>
      </c>
      <c r="J18" s="69">
        <v>142</v>
      </c>
      <c r="K18" s="16"/>
    </row>
    <row r="19" spans="2:11" ht="15" customHeight="1" x14ac:dyDescent="0.3">
      <c r="B19" s="16"/>
      <c r="C19" s="16"/>
      <c r="D19" s="16"/>
      <c r="E19" s="16"/>
      <c r="F19" s="56" t="s">
        <v>71</v>
      </c>
      <c r="G19" s="59"/>
      <c r="H19" s="16"/>
      <c r="I19" s="78" t="s">
        <v>67</v>
      </c>
      <c r="J19" s="79">
        <v>145</v>
      </c>
      <c r="K19" s="16"/>
    </row>
    <row r="20" spans="2:11" ht="15" customHeight="1" thickBot="1" x14ac:dyDescent="0.35">
      <c r="B20" s="16" t="s">
        <v>90</v>
      </c>
      <c r="C20" s="16"/>
      <c r="D20" s="16"/>
      <c r="E20" s="16"/>
      <c r="F20" s="37" t="s">
        <v>69</v>
      </c>
      <c r="G20" s="64">
        <f ca="1">G9/G11*J16</f>
        <v>62.065307479457239</v>
      </c>
      <c r="H20" s="16"/>
      <c r="I20" s="39" t="s">
        <v>68</v>
      </c>
      <c r="J20" s="80">
        <v>0.4</v>
      </c>
      <c r="K20" s="16"/>
    </row>
    <row r="21" spans="2:11" ht="15" customHeight="1" thickBot="1" x14ac:dyDescent="0.35">
      <c r="B21" s="16" t="s">
        <v>91</v>
      </c>
      <c r="C21" s="16"/>
      <c r="D21" s="16"/>
      <c r="E21" s="16"/>
      <c r="F21" s="39" t="s">
        <v>70</v>
      </c>
      <c r="G21" s="73">
        <f ca="1">-G15/G11*J16</f>
        <v>62.065307479457239</v>
      </c>
      <c r="H21" s="16"/>
      <c r="I21" s="16"/>
      <c r="J21" s="16"/>
      <c r="K21" s="16"/>
    </row>
    <row r="22" spans="2:11" ht="15" customHeight="1" x14ac:dyDescent="0.3">
      <c r="B22" s="16" t="s">
        <v>92</v>
      </c>
      <c r="C22" s="16"/>
      <c r="D22" s="16"/>
      <c r="E22" s="16"/>
      <c r="F22" s="16"/>
      <c r="G22" s="16"/>
      <c r="H22" s="16"/>
      <c r="I22" s="16"/>
      <c r="J22" s="16"/>
      <c r="K22" s="16"/>
    </row>
    <row r="23" spans="2:11" ht="15" customHeight="1" x14ac:dyDescent="0.3">
      <c r="B23" s="16" t="s">
        <v>93</v>
      </c>
      <c r="C23" s="16"/>
      <c r="D23" s="16"/>
      <c r="E23" s="16"/>
      <c r="F23" s="16"/>
      <c r="G23" s="16"/>
      <c r="H23" s="16"/>
      <c r="I23" s="16"/>
      <c r="J23" s="16"/>
      <c r="K23" s="16"/>
    </row>
    <row r="24" spans="2:11" ht="15" customHeight="1" x14ac:dyDescent="0.3">
      <c r="B24" s="16"/>
      <c r="C24" s="16"/>
      <c r="D24" s="16"/>
      <c r="E24" s="16"/>
      <c r="F24" s="16"/>
      <c r="G24" s="16"/>
      <c r="H24" s="16"/>
      <c r="I24" s="16"/>
      <c r="J24" s="16"/>
      <c r="K24" s="16"/>
    </row>
    <row r="25" spans="2:11" ht="15" customHeight="1" x14ac:dyDescent="0.3">
      <c r="B25" s="16"/>
      <c r="C25" s="16"/>
      <c r="D25" s="16"/>
      <c r="E25" s="16"/>
      <c r="F25" s="16"/>
      <c r="G25" s="16"/>
      <c r="H25" s="16"/>
      <c r="I25" s="16"/>
      <c r="J25" s="16"/>
      <c r="K25" s="16"/>
    </row>
    <row r="26" spans="2:11" ht="15" customHeight="1" x14ac:dyDescent="0.3">
      <c r="B26" s="16"/>
      <c r="C26" s="16"/>
      <c r="D26" s="16"/>
      <c r="E26" s="16"/>
      <c r="F26" s="16"/>
      <c r="G26" s="16"/>
      <c r="H26" s="16"/>
      <c r="I26" s="16"/>
      <c r="J26" s="16"/>
      <c r="K26" s="16"/>
    </row>
    <row r="27" spans="2:11" ht="15" customHeight="1" x14ac:dyDescent="0.3">
      <c r="B27" s="16"/>
      <c r="C27" s="16"/>
      <c r="D27" s="16"/>
      <c r="E27" s="16"/>
      <c r="F27" s="16"/>
      <c r="G27" s="16"/>
      <c r="H27" s="16"/>
      <c r="I27" s="16"/>
      <c r="J27" s="16"/>
      <c r="K27" s="16"/>
    </row>
    <row r="28" spans="2:11" ht="15" customHeight="1" x14ac:dyDescent="0.3">
      <c r="B28" s="16"/>
      <c r="C28" s="16"/>
      <c r="D28" s="16"/>
      <c r="E28" s="16"/>
      <c r="F28" s="16"/>
      <c r="G28" s="16"/>
      <c r="H28" s="16"/>
      <c r="I28" s="16"/>
      <c r="J28" s="16"/>
      <c r="K28" s="16"/>
    </row>
    <row r="29" spans="2:11" ht="15" customHeight="1" x14ac:dyDescent="0.3">
      <c r="B29" s="16"/>
      <c r="C29" s="16"/>
      <c r="D29" s="16"/>
      <c r="E29" s="16"/>
      <c r="F29" s="16"/>
      <c r="G29" s="16"/>
      <c r="H29" s="16"/>
      <c r="I29" s="16"/>
      <c r="J29" s="16"/>
      <c r="K29" s="16"/>
    </row>
    <row r="30" spans="2:11" ht="15" customHeight="1" x14ac:dyDescent="0.3">
      <c r="B30" s="16"/>
      <c r="C30" s="16"/>
      <c r="D30" s="16"/>
      <c r="E30" s="16"/>
      <c r="F30" s="16"/>
      <c r="G30" s="16"/>
      <c r="H30" s="16"/>
      <c r="I30" s="16"/>
      <c r="J30" s="16"/>
      <c r="K30" s="16"/>
    </row>
    <row r="31" spans="2:11" ht="15" customHeight="1" x14ac:dyDescent="0.25"/>
    <row r="32" spans="2:11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152" spans="9:9" x14ac:dyDescent="0.25">
      <c r="I152" s="7"/>
    </row>
    <row r="153" spans="9:9" x14ac:dyDescent="0.25">
      <c r="I153" s="7"/>
    </row>
    <row r="154" spans="9:9" x14ac:dyDescent="0.25">
      <c r="I154" s="7"/>
    </row>
    <row r="155" spans="9:9" x14ac:dyDescent="0.25">
      <c r="I155" s="7"/>
    </row>
    <row r="156" spans="9:9" x14ac:dyDescent="0.25">
      <c r="I156" s="7"/>
    </row>
    <row r="157" spans="9:9" x14ac:dyDescent="0.25">
      <c r="I157" s="7"/>
    </row>
    <row r="158" spans="9:9" x14ac:dyDescent="0.25">
      <c r="I158" s="7"/>
    </row>
    <row r="159" spans="9:9" x14ac:dyDescent="0.25">
      <c r="I159" s="7"/>
    </row>
    <row r="160" spans="9:9" x14ac:dyDescent="0.25">
      <c r="I160" s="7"/>
    </row>
    <row r="161" spans="9:9" x14ac:dyDescent="0.25">
      <c r="I161" s="7"/>
    </row>
    <row r="162" spans="9:9" x14ac:dyDescent="0.25">
      <c r="I162" s="7"/>
    </row>
    <row r="163" spans="9:9" x14ac:dyDescent="0.25">
      <c r="I163" s="7"/>
    </row>
    <row r="164" spans="9:9" x14ac:dyDescent="0.25">
      <c r="I164" s="7"/>
    </row>
    <row r="165" spans="9:9" x14ac:dyDescent="0.25">
      <c r="I165" s="7"/>
    </row>
    <row r="166" spans="9:9" x14ac:dyDescent="0.25">
      <c r="I166" s="7"/>
    </row>
    <row r="167" spans="9:9" x14ac:dyDescent="0.25">
      <c r="I167" s="7"/>
    </row>
  </sheetData>
  <pageMargins left="0.75" right="0.75" top="1" bottom="1" header="0.5" footer="0.5"/>
  <pageSetup paperSize="9" orientation="portrait" horizontalDpi="200" verticalDpi="2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C67BA-4E14-4B6F-8008-47D4F07E3DBE}">
  <sheetPr codeName="Sheet4"/>
  <dimension ref="B1:Q169"/>
  <sheetViews>
    <sheetView showGridLines="0" zoomScaleNormal="100" workbookViewId="0">
      <pane ySplit="7" topLeftCell="A8" activePane="bottomLeft" state="frozen"/>
      <selection pane="bottomLeft" activeCell="B11" sqref="B11"/>
    </sheetView>
  </sheetViews>
  <sheetFormatPr defaultRowHeight="13.2" x14ac:dyDescent="0.25"/>
  <cols>
    <col min="2" max="2" width="8.33203125" customWidth="1"/>
    <col min="3" max="3" width="8.109375" customWidth="1"/>
    <col min="4" max="4" width="10.5546875" customWidth="1"/>
    <col min="5" max="5" width="9.109375" customWidth="1"/>
    <col min="6" max="6" width="11.6640625" customWidth="1"/>
    <col min="7" max="7" width="9.6640625" customWidth="1"/>
    <col min="8" max="10" width="10.5546875" customWidth="1"/>
    <col min="11" max="11" width="12.44140625" customWidth="1"/>
    <col min="12" max="13" width="13.44140625" customWidth="1"/>
  </cols>
  <sheetData>
    <row r="1" spans="2:17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2:17" x14ac:dyDescent="0.2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2:17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2:17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2:17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2:17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2:17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2:17" ht="15" customHeight="1" thickBot="1" x14ac:dyDescent="0.3">
      <c r="B8" s="5"/>
    </row>
    <row r="9" spans="2:17" ht="15" customHeight="1" thickBot="1" x14ac:dyDescent="0.35">
      <c r="B9" s="12"/>
      <c r="C9" s="13" t="s">
        <v>21</v>
      </c>
      <c r="D9" s="14" t="s">
        <v>24</v>
      </c>
      <c r="E9" s="13" t="s">
        <v>22</v>
      </c>
      <c r="F9" s="13" t="s">
        <v>23</v>
      </c>
      <c r="G9" s="14" t="s">
        <v>11</v>
      </c>
      <c r="H9" s="13" t="s">
        <v>12</v>
      </c>
      <c r="I9" s="15" t="s">
        <v>13</v>
      </c>
      <c r="J9" s="16"/>
      <c r="K9" s="16"/>
      <c r="L9" s="16"/>
      <c r="M9" s="16"/>
      <c r="N9" s="16"/>
    </row>
    <row r="10" spans="2:17" ht="15" customHeight="1" thickBot="1" x14ac:dyDescent="0.35">
      <c r="B10" s="81">
        <v>0</v>
      </c>
      <c r="C10" s="82" cm="1">
        <f t="array" ref="C10">Cubic_spline(Tenors,FundingSpread,B10)</f>
        <v>5.8084192278329283E-4</v>
      </c>
      <c r="D10" s="83"/>
      <c r="E10" s="82" cm="1">
        <f t="array" ref="E10">Cubic_spline(Tenors,FundingSpreadLending,B10)</f>
        <v>2.9042096139164641E-4</v>
      </c>
      <c r="F10" s="82"/>
      <c r="G10" s="103">
        <v>6.64966252491039</v>
      </c>
      <c r="H10" s="104">
        <v>0</v>
      </c>
      <c r="I10" s="84">
        <f t="shared" ref="I10:I38" si="0">G10+H10</f>
        <v>6.64966252491039</v>
      </c>
      <c r="J10" s="16"/>
      <c r="K10" s="127" t="s">
        <v>73</v>
      </c>
      <c r="L10" s="128"/>
      <c r="M10" s="129"/>
      <c r="N10" s="16"/>
      <c r="O10" s="4"/>
    </row>
    <row r="11" spans="2:17" ht="15" customHeight="1" x14ac:dyDescent="0.3">
      <c r="B11" s="81">
        <v>0.25</v>
      </c>
      <c r="C11" s="82" cm="1">
        <f t="array" ref="C11">Cubic_spline(Tenors,FundingSpread,B11)</f>
        <v>6.3744231533746643E-4</v>
      </c>
      <c r="D11" s="30">
        <f t="shared" ref="D11:D38" si="1">EXP(-B10*C10)-EXP(-B11*C11)</f>
        <v>1.5934788161175995E-4</v>
      </c>
      <c r="E11" s="82" cm="1">
        <f t="array" ref="E11">Cubic_spline(Tenors,FundingSpreadLending,B11)</f>
        <v>3.1872115766873321E-4</v>
      </c>
      <c r="F11" s="22">
        <f>EXP(-B10*E10)-EXP(-B11*E11)</f>
        <v>7.9677115027210199E-5</v>
      </c>
      <c r="G11" s="103">
        <v>7.1179590152394807</v>
      </c>
      <c r="H11" s="104">
        <v>-0.44671615682081495</v>
      </c>
      <c r="I11" s="84">
        <f t="shared" si="0"/>
        <v>6.6712428584186654</v>
      </c>
      <c r="J11" s="16"/>
      <c r="K11" s="88" t="s">
        <v>5</v>
      </c>
      <c r="L11" s="89" t="s">
        <v>19</v>
      </c>
      <c r="M11" s="90" t="s">
        <v>20</v>
      </c>
      <c r="N11" s="16"/>
      <c r="O11" s="4"/>
    </row>
    <row r="12" spans="2:17" ht="15" customHeight="1" x14ac:dyDescent="0.3">
      <c r="B12" s="81">
        <v>0.5</v>
      </c>
      <c r="C12" s="82" cm="1">
        <f t="array" ref="C12">Cubic_spline(Tenors,FundingSpread,B12)</f>
        <v>6.8177627144905273E-4</v>
      </c>
      <c r="D12" s="30">
        <f t="shared" si="1"/>
        <v>1.8148215835378512E-4</v>
      </c>
      <c r="E12" s="82" cm="1">
        <f t="array" ref="E12">Cubic_spline(Tenors,FundingSpreadLending,B12)</f>
        <v>3.4088813572452636E-4</v>
      </c>
      <c r="F12" s="22">
        <f t="shared" ref="F12:F38" si="2">EXP(-B11*E11)-EXP(-B12*E12)</f>
        <v>9.0752428070106639E-5</v>
      </c>
      <c r="G12" s="103">
        <v>7.7330503927898757</v>
      </c>
      <c r="H12" s="104">
        <v>-0.95700349404349638</v>
      </c>
      <c r="I12" s="84">
        <f t="shared" si="0"/>
        <v>6.7760468987463796</v>
      </c>
      <c r="J12" s="16"/>
      <c r="K12" s="92">
        <v>1</v>
      </c>
      <c r="L12" s="93">
        <v>7.5000000000000002E-4</v>
      </c>
      <c r="M12" s="94">
        <f>L12/2</f>
        <v>3.7500000000000001E-4</v>
      </c>
      <c r="N12" s="16"/>
    </row>
    <row r="13" spans="2:17" ht="15" customHeight="1" x14ac:dyDescent="0.3">
      <c r="B13" s="81">
        <v>0.75</v>
      </c>
      <c r="C13" s="82" cm="1">
        <f t="array" ref="C13">Cubic_spline(Tenors,FundingSpread,B13)</f>
        <v>7.1793254505791992E-4</v>
      </c>
      <c r="D13" s="30">
        <f t="shared" si="1"/>
        <v>1.9747443096007622E-4</v>
      </c>
      <c r="E13" s="82" cm="1">
        <f t="array" ref="E13">Cubic_spline(Tenors,FundingSpreadLending,B13)</f>
        <v>3.5896627252895996E-4</v>
      </c>
      <c r="F13" s="22">
        <f t="shared" si="2"/>
        <v>9.8758923580799518E-5</v>
      </c>
      <c r="G13" s="103">
        <v>8.3287237230457354</v>
      </c>
      <c r="H13" s="104">
        <v>-1.2963687711884677</v>
      </c>
      <c r="I13" s="84">
        <f t="shared" si="0"/>
        <v>7.0323549518572674</v>
      </c>
      <c r="J13" s="16"/>
      <c r="K13" s="92">
        <v>3</v>
      </c>
      <c r="L13" s="93">
        <v>1.3500000000000001E-3</v>
      </c>
      <c r="M13" s="94">
        <f t="shared" ref="M13:M17" si="3">L13/2</f>
        <v>6.7500000000000004E-4</v>
      </c>
      <c r="N13" s="16"/>
    </row>
    <row r="14" spans="2:17" ht="15" customHeight="1" x14ac:dyDescent="0.3">
      <c r="B14" s="81">
        <v>1</v>
      </c>
      <c r="C14" s="82" cm="1">
        <f t="array" ref="C14">Cubic_spline(Tenors,FundingSpread,B14)</f>
        <v>7.5000000651925802E-4</v>
      </c>
      <c r="D14" s="30">
        <f t="shared" si="1"/>
        <v>2.1141435588811763E-4</v>
      </c>
      <c r="E14" s="82" cm="1">
        <f t="array" ref="E14">Cubic_spline(Tenors,FundingSpreadLending,B14)</f>
        <v>3.7500000325962901E-4</v>
      </c>
      <c r="F14" s="22">
        <f t="shared" si="2"/>
        <v>1.0574123286855031E-4</v>
      </c>
      <c r="G14" s="103">
        <v>8.8876979756007639</v>
      </c>
      <c r="H14" s="104">
        <v>-1.5000926622635857</v>
      </c>
      <c r="I14" s="84">
        <f t="shared" si="0"/>
        <v>7.3876053133371782</v>
      </c>
      <c r="J14" s="16"/>
      <c r="K14" s="92">
        <v>5</v>
      </c>
      <c r="L14" s="93">
        <v>3.3E-3</v>
      </c>
      <c r="M14" s="94">
        <f t="shared" si="3"/>
        <v>1.65E-3</v>
      </c>
      <c r="N14" s="16"/>
      <c r="P14" s="4"/>
      <c r="Q14" s="4"/>
    </row>
    <row r="15" spans="2:17" ht="15" customHeight="1" x14ac:dyDescent="0.3">
      <c r="B15" s="81">
        <v>1.25</v>
      </c>
      <c r="C15" s="82" cm="1">
        <f t="array" ref="C15">Cubic_spline(Tenors,FundingSpread,B15)</f>
        <v>7.8206746798059612E-4</v>
      </c>
      <c r="D15" s="30">
        <f t="shared" si="1"/>
        <v>2.2738782826614568E-4</v>
      </c>
      <c r="E15" s="82" cm="1">
        <f t="array" ref="E15">Cubic_spline(Tenors,FundingSpreadLending,B15)</f>
        <v>3.9103373399029806E-4</v>
      </c>
      <c r="F15" s="22">
        <f t="shared" si="2"/>
        <v>1.1374302851085982E-4</v>
      </c>
      <c r="G15" s="103">
        <v>9.5146048440935296</v>
      </c>
      <c r="H15" s="104">
        <v>-1.6197286337393157</v>
      </c>
      <c r="I15" s="84">
        <f t="shared" si="0"/>
        <v>7.8948762103542141</v>
      </c>
      <c r="J15" s="16"/>
      <c r="K15" s="92">
        <v>7</v>
      </c>
      <c r="L15" s="93">
        <v>5.2500000000000003E-3</v>
      </c>
      <c r="M15" s="94">
        <f t="shared" si="3"/>
        <v>2.6250000000000002E-3</v>
      </c>
      <c r="N15" s="16"/>
    </row>
    <row r="16" spans="2:17" ht="15" customHeight="1" x14ac:dyDescent="0.3">
      <c r="B16" s="81">
        <v>1.5</v>
      </c>
      <c r="C16" s="82" cm="1">
        <f t="array" ref="C16">Cubic_spline(Tenors,FundingSpread,B16)</f>
        <v>8.1822374158946332E-4</v>
      </c>
      <c r="D16" s="30">
        <f t="shared" si="1"/>
        <v>2.4947608899050788E-4</v>
      </c>
      <c r="E16" s="82" cm="1">
        <f t="array" ref="E16">Cubic_spline(Tenors,FundingSpreadLending,B16)</f>
        <v>4.0911187079473166E-4</v>
      </c>
      <c r="F16" s="22">
        <f t="shared" si="2"/>
        <v>1.2480682255711084E-4</v>
      </c>
      <c r="G16" s="103">
        <v>9.7178352822981555</v>
      </c>
      <c r="H16" s="104">
        <v>-1.7427028130099307</v>
      </c>
      <c r="I16" s="84">
        <f t="shared" si="0"/>
        <v>7.9751324692882246</v>
      </c>
      <c r="J16" s="16"/>
      <c r="K16" s="92">
        <v>10</v>
      </c>
      <c r="L16" s="93">
        <v>6.7499999999999991E-3</v>
      </c>
      <c r="M16" s="94">
        <f t="shared" si="3"/>
        <v>3.3749999999999995E-3</v>
      </c>
      <c r="N16" s="16"/>
    </row>
    <row r="17" spans="2:14" ht="15" customHeight="1" thickBot="1" x14ac:dyDescent="0.35">
      <c r="B17" s="81">
        <v>1.75</v>
      </c>
      <c r="C17" s="82" cm="1">
        <f t="array" ref="C17">Cubic_spline(Tenors,FundingSpread,B17)</f>
        <v>8.6255769770104962E-4</v>
      </c>
      <c r="D17" s="30">
        <f t="shared" si="1"/>
        <v>2.8175454106471598E-4</v>
      </c>
      <c r="E17" s="82" cm="1">
        <f t="array" ref="E17">Cubic_spline(Tenors,FundingSpreadLending,B17)</f>
        <v>4.3127884885052481E-4</v>
      </c>
      <c r="F17" s="22">
        <f t="shared" si="2"/>
        <v>1.4097369180043895E-4</v>
      </c>
      <c r="G17" s="103">
        <v>9.850092818190145</v>
      </c>
      <c r="H17" s="104">
        <v>-1.7614343639006522</v>
      </c>
      <c r="I17" s="84">
        <f t="shared" si="0"/>
        <v>8.0886584542894937</v>
      </c>
      <c r="J17" s="16"/>
      <c r="K17" s="95">
        <v>20</v>
      </c>
      <c r="L17" s="96">
        <v>7.3499999999999998E-3</v>
      </c>
      <c r="M17" s="97">
        <f t="shared" si="3"/>
        <v>3.6749999999999999E-3</v>
      </c>
      <c r="N17" s="16"/>
    </row>
    <row r="18" spans="2:14" ht="15" customHeight="1" x14ac:dyDescent="0.3">
      <c r="B18" s="81">
        <v>2</v>
      </c>
      <c r="C18" s="82" cm="1">
        <f t="array" ref="C18">Cubic_spline(Tenors,FundingSpread,B18)</f>
        <v>9.191580320475623E-4</v>
      </c>
      <c r="D18" s="30">
        <f t="shared" si="1"/>
        <v>3.2829011091128901E-4</v>
      </c>
      <c r="E18" s="82" cm="1">
        <f t="array" ref="E18">Cubic_spline(Tenors,FundingSpreadLending,B18)</f>
        <v>4.5957901602378115E-4</v>
      </c>
      <c r="F18" s="22">
        <f t="shared" si="2"/>
        <v>1.6428249328415134E-4</v>
      </c>
      <c r="G18" s="103">
        <v>9.791783334159657</v>
      </c>
      <c r="H18" s="104">
        <v>-1.8191465641544429</v>
      </c>
      <c r="I18" s="84">
        <f t="shared" si="0"/>
        <v>7.9726367700052139</v>
      </c>
      <c r="J18" s="16"/>
      <c r="K18" s="16"/>
      <c r="L18" s="16"/>
      <c r="M18" s="16"/>
      <c r="N18" s="16"/>
    </row>
    <row r="19" spans="2:14" ht="15" customHeight="1" thickBot="1" x14ac:dyDescent="0.35">
      <c r="B19" s="81">
        <v>2.25</v>
      </c>
      <c r="C19" s="82" cm="1">
        <f t="array" ref="C19">Cubic_spline(Tenors,FundingSpread,B19)</f>
        <v>9.9211361498419137E-4</v>
      </c>
      <c r="D19" s="30">
        <f t="shared" si="1"/>
        <v>3.9313860790213262E-4</v>
      </c>
      <c r="E19" s="82" cm="1">
        <f t="array" ref="E19">Cubic_spline(Tenors,FundingSpreadLending,B19)</f>
        <v>4.9605680749209569E-4</v>
      </c>
      <c r="F19" s="22">
        <f t="shared" si="2"/>
        <v>1.9676944217594805E-4</v>
      </c>
      <c r="G19" s="103">
        <v>9.7566506737350007</v>
      </c>
      <c r="H19" s="104">
        <v>-1.7637376284495492</v>
      </c>
      <c r="I19" s="84">
        <f t="shared" si="0"/>
        <v>7.9929130452854515</v>
      </c>
      <c r="J19" s="16"/>
      <c r="K19" s="16"/>
      <c r="L19" s="16"/>
      <c r="M19" s="16"/>
      <c r="N19" s="16"/>
    </row>
    <row r="20" spans="2:14" ht="15" customHeight="1" thickBot="1" x14ac:dyDescent="0.35">
      <c r="B20" s="81">
        <v>2.5</v>
      </c>
      <c r="C20" s="82" cm="1">
        <f t="array" ref="C20">Cubic_spline(Tenors,FundingSpread,B20)</f>
        <v>1.0855132877622964E-3</v>
      </c>
      <c r="D20" s="30">
        <f t="shared" si="1"/>
        <v>4.8033823451432145E-4</v>
      </c>
      <c r="E20" s="82" cm="1">
        <f t="array" ref="E20">Cubic_spline(Tenors,FundingSpreadLending,B20)</f>
        <v>5.4275664388114819E-4</v>
      </c>
      <c r="F20" s="22">
        <f t="shared" si="2"/>
        <v>2.4046627064089332E-4</v>
      </c>
      <c r="G20" s="103">
        <v>9.6815966362922534</v>
      </c>
      <c r="H20" s="104">
        <v>-1.762243432746518</v>
      </c>
      <c r="I20" s="84">
        <f t="shared" si="0"/>
        <v>7.9193532035457359</v>
      </c>
      <c r="J20" s="16"/>
      <c r="K20" s="124" t="s">
        <v>25</v>
      </c>
      <c r="L20" s="126"/>
      <c r="M20" s="125"/>
      <c r="N20" s="16"/>
    </row>
    <row r="21" spans="2:14" ht="15" customHeight="1" x14ac:dyDescent="0.3">
      <c r="B21" s="81">
        <v>2.75</v>
      </c>
      <c r="C21" s="82" cm="1">
        <f t="array" ref="C21">Cubic_spline(Tenors,FundingSpread,B21)</f>
        <v>1.2034458188736608E-3</v>
      </c>
      <c r="D21" s="30">
        <f t="shared" si="1"/>
        <v>5.9390148398619225E-4</v>
      </c>
      <c r="E21" s="82" cm="1">
        <f t="array" ref="E21">Cubic_spline(Tenors,FundingSpreadLending,B21)</f>
        <v>6.0172290943683038E-4</v>
      </c>
      <c r="F21" s="22">
        <f t="shared" si="2"/>
        <v>2.9739822835261887E-4</v>
      </c>
      <c r="G21" s="103">
        <v>9.4975302960109804</v>
      </c>
      <c r="H21" s="104">
        <v>-1.6891924932707083</v>
      </c>
      <c r="I21" s="84">
        <f t="shared" si="0"/>
        <v>7.8083378027402723</v>
      </c>
      <c r="J21" s="16"/>
      <c r="K21" s="91"/>
      <c r="L21" s="89" t="s">
        <v>17</v>
      </c>
      <c r="M21" s="90" t="s">
        <v>18</v>
      </c>
      <c r="N21" s="16"/>
    </row>
    <row r="22" spans="2:14" ht="15" customHeight="1" x14ac:dyDescent="0.3">
      <c r="B22" s="81">
        <v>3</v>
      </c>
      <c r="C22" s="82" cm="1">
        <f t="array" ref="C22">Cubic_spline(Tenors,FundingSpread,B22)</f>
        <v>1.3500000350177288E-3</v>
      </c>
      <c r="D22" s="30">
        <f t="shared" si="1"/>
        <v>7.3780419266600283E-4</v>
      </c>
      <c r="E22" s="82" cm="1">
        <f t="array" ref="E22">Cubic_spline(Tenors,FundingSpreadLending,B22)</f>
        <v>6.750000175088644E-4</v>
      </c>
      <c r="F22" s="22">
        <f t="shared" si="2"/>
        <v>3.6958144631227263E-4</v>
      </c>
      <c r="G22" s="103">
        <v>9.210494688232215</v>
      </c>
      <c r="H22" s="104">
        <v>-1.660596018251884</v>
      </c>
      <c r="I22" s="84">
        <f t="shared" si="0"/>
        <v>7.5498986699803314</v>
      </c>
      <c r="J22" s="16"/>
      <c r="K22" s="37" t="s">
        <v>8</v>
      </c>
      <c r="L22" s="98">
        <f>SUMPRODUCT(D11:D38,G11:G38)*1000000</f>
        <v>181984.16933175692</v>
      </c>
      <c r="M22" s="99">
        <f>SUMPRODUCT(D11:D38,G11:G38)*1000000</f>
        <v>181984.16933175692</v>
      </c>
      <c r="N22" s="16"/>
    </row>
    <row r="23" spans="2:14" ht="15" customHeight="1" x14ac:dyDescent="0.3">
      <c r="B23" s="81">
        <v>3.25</v>
      </c>
      <c r="C23" s="82" cm="1">
        <f t="array" ref="C23">Cubic_spline(Tenors,FundingSpread,B23)</f>
        <v>1.5278126049338425E-3</v>
      </c>
      <c r="D23" s="30">
        <f t="shared" si="1"/>
        <v>9.1127387560219208E-4</v>
      </c>
      <c r="E23" s="82" cm="1">
        <f t="array" ref="E23">Cubic_spline(Tenors,FundingSpreadLending,B23)</f>
        <v>7.6390630246692126E-4</v>
      </c>
      <c r="F23" s="22">
        <f t="shared" si="2"/>
        <v>4.5666502028707256E-4</v>
      </c>
      <c r="G23" s="103">
        <v>8.8802490567366519</v>
      </c>
      <c r="H23" s="104">
        <v>-1.5854470178010998</v>
      </c>
      <c r="I23" s="84">
        <f t="shared" si="0"/>
        <v>7.2948020389355523</v>
      </c>
      <c r="J23" s="16"/>
      <c r="K23" s="37" t="s">
        <v>9</v>
      </c>
      <c r="L23" s="98">
        <f>SUMPRODUCT(D11:D38,H11:H38)*1000000</f>
        <v>-27384.066220369918</v>
      </c>
      <c r="M23" s="100">
        <f>SUMPRODUCT(F11:F38,H11:H38)*1000000</f>
        <v>-13769.292379136587</v>
      </c>
      <c r="N23" s="16"/>
    </row>
    <row r="24" spans="2:14" ht="15" customHeight="1" thickBot="1" x14ac:dyDescent="0.35">
      <c r="B24" s="81">
        <v>3.5</v>
      </c>
      <c r="C24" s="82" cm="1">
        <f t="array" ref="C24">Cubic_spline(Tenors,FundingSpread,B24)</f>
        <v>1.7337120384581794E-3</v>
      </c>
      <c r="D24" s="30">
        <f t="shared" si="1"/>
        <v>1.0965352609720869E-3</v>
      </c>
      <c r="E24" s="82" cm="1">
        <f t="array" ref="E24">Cubic_spline(Tenors,FundingSpreadLending,B24)</f>
        <v>8.6685601922908972E-4</v>
      </c>
      <c r="F24" s="22">
        <f t="shared" si="2"/>
        <v>5.4978200895960949E-4</v>
      </c>
      <c r="G24" s="103">
        <v>8.5358592406025551</v>
      </c>
      <c r="H24" s="104">
        <v>-1.4851248061190254</v>
      </c>
      <c r="I24" s="84">
        <f t="shared" si="0"/>
        <v>7.0507344344835294</v>
      </c>
      <c r="J24" s="16"/>
      <c r="K24" s="42" t="s">
        <v>10</v>
      </c>
      <c r="L24" s="101">
        <f>SUMPRODUCT(D11:D38,I11:I38)*1000000</f>
        <v>154600.10311138697</v>
      </c>
      <c r="M24" s="102">
        <f>M23+M22</f>
        <v>168214.87695262034</v>
      </c>
      <c r="N24" s="16"/>
    </row>
    <row r="25" spans="2:14" ht="15" customHeight="1" x14ac:dyDescent="0.3">
      <c r="B25" s="81">
        <v>3.75</v>
      </c>
      <c r="C25" s="82" cm="1">
        <f t="array" ref="C25">Cubic_spline(Tenors,FundingSpread,B25)</f>
        <v>1.9630744109804255E-3</v>
      </c>
      <c r="D25" s="30">
        <f t="shared" si="1"/>
        <v>1.284880301854141E-3</v>
      </c>
      <c r="E25" s="82" cm="1">
        <f t="array" ref="E25">Cubic_spline(Tenors,FundingSpreadLending,B25)</f>
        <v>9.8153720549021273E-4</v>
      </c>
      <c r="F25" s="22">
        <f t="shared" si="2"/>
        <v>6.446006579735597E-4</v>
      </c>
      <c r="G25" s="103">
        <v>8.0843492647245139</v>
      </c>
      <c r="H25" s="104">
        <v>-1.3902292371539398</v>
      </c>
      <c r="I25" s="84">
        <f t="shared" si="0"/>
        <v>6.6941200275705741</v>
      </c>
      <c r="J25" s="16"/>
      <c r="K25" s="16"/>
      <c r="L25" s="16"/>
      <c r="M25" s="16"/>
      <c r="N25" s="16"/>
    </row>
    <row r="26" spans="2:14" ht="15" customHeight="1" x14ac:dyDescent="0.3">
      <c r="B26" s="81">
        <v>4</v>
      </c>
      <c r="C26" s="82" cm="1">
        <f t="array" ref="C26">Cubic_spline(Tenors,FundingSpread,B26)</f>
        <v>2.2112760307209101E-3</v>
      </c>
      <c r="D26" s="30">
        <f t="shared" si="1"/>
        <v>1.4716019153477866E-3</v>
      </c>
      <c r="E26" s="82" cm="1">
        <f t="array" ref="E26">Cubic_spline(Tenors,FundingSpreadLending,B26)</f>
        <v>1.105638015360455E-3</v>
      </c>
      <c r="F26" s="22">
        <f t="shared" si="2"/>
        <v>7.3878816850503348E-4</v>
      </c>
      <c r="G26" s="103">
        <v>7.5604123852846676</v>
      </c>
      <c r="H26" s="104">
        <v>-1.2922481064373592</v>
      </c>
      <c r="I26" s="84">
        <f t="shared" si="0"/>
        <v>6.2681642788473084</v>
      </c>
      <c r="J26" s="16"/>
      <c r="K26" s="16"/>
      <c r="L26" s="16"/>
      <c r="M26" s="16"/>
      <c r="N26" s="16"/>
    </row>
    <row r="27" spans="2:14" ht="15" customHeight="1" x14ac:dyDescent="0.3">
      <c r="B27" s="81">
        <v>4.25</v>
      </c>
      <c r="C27" s="82" cm="1">
        <f t="array" ref="C27">Cubic_spline(Tenors,FundingSpread,B27)</f>
        <v>2.4736931476923019E-3</v>
      </c>
      <c r="D27" s="30">
        <f t="shared" si="1"/>
        <v>1.6520241229136534E-3</v>
      </c>
      <c r="E27" s="82" cm="1">
        <f t="array" ref="E27">Cubic_spline(Tenors,FundingSpreadLending,B27)</f>
        <v>1.2368465738461509E-3</v>
      </c>
      <c r="F27" s="22">
        <f t="shared" si="2"/>
        <v>8.3001922544445605E-4</v>
      </c>
      <c r="G27" s="103">
        <v>7.0367353539590898</v>
      </c>
      <c r="H27" s="104">
        <v>-1.1784900348351581</v>
      </c>
      <c r="I27" s="84">
        <f t="shared" si="0"/>
        <v>5.8582453191239319</v>
      </c>
      <c r="J27" s="16"/>
      <c r="K27" s="16" t="s">
        <v>90</v>
      </c>
      <c r="L27" s="16"/>
      <c r="M27" s="16"/>
      <c r="N27" s="16"/>
    </row>
    <row r="28" spans="2:14" ht="15" customHeight="1" x14ac:dyDescent="0.3">
      <c r="B28" s="81">
        <v>4.5</v>
      </c>
      <c r="C28" s="82" cm="1">
        <f t="array" ref="C28">Cubic_spline(Tenors,FundingSpread,B28)</f>
        <v>2.7457020119072695E-3</v>
      </c>
      <c r="D28" s="30">
        <f t="shared" si="1"/>
        <v>1.8215159116842239E-3</v>
      </c>
      <c r="E28" s="82" cm="1">
        <f t="array" ref="E28">Cubic_spline(Tenors,FundingSpreadLending,B28)</f>
        <v>1.3728510059536347E-3</v>
      </c>
      <c r="F28" s="22">
        <f t="shared" si="2"/>
        <v>9.1597976973112338E-4</v>
      </c>
      <c r="G28" s="103">
        <v>6.4907371402222598</v>
      </c>
      <c r="H28" s="104">
        <v>-1.049472584184646</v>
      </c>
      <c r="I28" s="84">
        <f t="shared" si="0"/>
        <v>5.4412645560376136</v>
      </c>
      <c r="J28" s="16"/>
      <c r="K28" s="16" t="s">
        <v>91</v>
      </c>
      <c r="L28" s="16"/>
      <c r="M28" s="16"/>
      <c r="N28" s="16"/>
    </row>
    <row r="29" spans="2:14" ht="15" customHeight="1" x14ac:dyDescent="0.3">
      <c r="B29" s="81">
        <v>4.75</v>
      </c>
      <c r="C29" s="82" cm="1">
        <f t="array" ref="C29">Cubic_spline(Tenors,FundingSpread,B29)</f>
        <v>3.0226788733784815E-3</v>
      </c>
      <c r="D29" s="30">
        <f t="shared" si="1"/>
        <v>1.9755027446921591E-3</v>
      </c>
      <c r="E29" s="82" cm="1">
        <f t="array" ref="E29">Cubic_spline(Tenors,FundingSpreadLending,B29)</f>
        <v>1.5113394366892408E-3</v>
      </c>
      <c r="F29" s="22">
        <f t="shared" si="2"/>
        <v>9.9436986926848547E-4</v>
      </c>
      <c r="G29" s="103">
        <v>5.8494926426059441</v>
      </c>
      <c r="H29" s="104">
        <v>-0.91721498743569507</v>
      </c>
      <c r="I29" s="84">
        <f t="shared" si="0"/>
        <v>4.9322776551702487</v>
      </c>
      <c r="J29" s="16"/>
      <c r="K29" s="16" t="s">
        <v>92</v>
      </c>
      <c r="L29" s="16"/>
      <c r="M29" s="16"/>
      <c r="N29" s="16"/>
    </row>
    <row r="30" spans="2:14" ht="15" customHeight="1" x14ac:dyDescent="0.3">
      <c r="B30" s="81">
        <v>5</v>
      </c>
      <c r="C30" s="82" cm="1">
        <f t="array" ref="C30">Cubic_spline(Tenors,FundingSpread,B30)</f>
        <v>3.2999999821186066E-3</v>
      </c>
      <c r="D30" s="30">
        <f t="shared" si="1"/>
        <v>2.1094764732024762E-3</v>
      </c>
      <c r="E30" s="82" cm="1">
        <f t="array" ref="E30">Cubic_spline(Tenors,FundingSpreadLending,B30)</f>
        <v>1.6499999910593033E-3</v>
      </c>
      <c r="F30" s="22">
        <f t="shared" si="2"/>
        <v>1.0629062555480573E-3</v>
      </c>
      <c r="G30" s="103">
        <v>5.0754782031204417</v>
      </c>
      <c r="H30" s="104">
        <v>-0.78457704970410869</v>
      </c>
      <c r="I30" s="84">
        <f t="shared" si="0"/>
        <v>4.2909011534163328</v>
      </c>
      <c r="J30" s="16"/>
      <c r="K30" s="16" t="s">
        <v>93</v>
      </c>
      <c r="L30" s="16"/>
      <c r="M30" s="16"/>
      <c r="N30" s="16"/>
    </row>
    <row r="31" spans="2:14" ht="15" customHeight="1" x14ac:dyDescent="0.3">
      <c r="B31" s="81">
        <v>5.25</v>
      </c>
      <c r="C31" s="82" cm="1">
        <f t="array" ref="C31">Cubic_spline(Tenors,FundingSpread,B31)</f>
        <v>3.5735765283675391E-3</v>
      </c>
      <c r="D31" s="30">
        <f t="shared" si="1"/>
        <v>2.2217589727703269E-3</v>
      </c>
      <c r="E31" s="82" cm="1">
        <f t="array" ref="E31">Cubic_spline(Tenors,FundingSpreadLending,B31)</f>
        <v>1.7867882641837696E-3</v>
      </c>
      <c r="F31" s="22">
        <f t="shared" si="2"/>
        <v>1.1207153547885262E-3</v>
      </c>
      <c r="G31" s="103">
        <v>4.4426931418958935</v>
      </c>
      <c r="H31" s="104">
        <v>-0.64140635735060247</v>
      </c>
      <c r="I31" s="84">
        <f t="shared" si="0"/>
        <v>3.8012867845452911</v>
      </c>
      <c r="J31" s="16"/>
      <c r="K31" s="44"/>
      <c r="L31" s="16"/>
      <c r="M31" s="16"/>
      <c r="N31" s="16"/>
    </row>
    <row r="32" spans="2:14" ht="15" customHeight="1" x14ac:dyDescent="0.3">
      <c r="B32" s="81">
        <v>5.5</v>
      </c>
      <c r="C32" s="82" cm="1">
        <f t="array" ref="C32">Cubic_spline(Tenors,FundingSpread,B32)</f>
        <v>3.8414594487221621E-3</v>
      </c>
      <c r="D32" s="30">
        <f t="shared" si="1"/>
        <v>2.320014346600896E-3</v>
      </c>
      <c r="E32" s="82" cm="1">
        <f t="array" ref="E32">Cubic_spline(Tenors,FundingSpreadLending,B32)</f>
        <v>1.920729724361081E-3</v>
      </c>
      <c r="F32" s="22">
        <f t="shared" si="2"/>
        <v>1.1716328098237971E-3</v>
      </c>
      <c r="G32" s="103">
        <v>3.8473490937805708</v>
      </c>
      <c r="H32" s="104">
        <v>-0.556454511626298</v>
      </c>
      <c r="I32" s="84">
        <f t="shared" si="0"/>
        <v>3.290894582154273</v>
      </c>
      <c r="J32" s="16"/>
      <c r="K32" s="44"/>
      <c r="L32" s="16"/>
      <c r="M32" s="16"/>
      <c r="N32" s="16"/>
    </row>
    <row r="33" spans="2:14" ht="15" customHeight="1" x14ac:dyDescent="0.3">
      <c r="B33" s="81">
        <v>5.75</v>
      </c>
      <c r="C33" s="82" cm="1">
        <f t="array" ref="C33">Cubic_spline(Tenors,FundingSpread,B33)</f>
        <v>4.102234620006584E-3</v>
      </c>
      <c r="D33" s="30">
        <f t="shared" si="1"/>
        <v>2.4054364018333274E-3</v>
      </c>
      <c r="E33" s="82" cm="1">
        <f t="array" ref="E33">Cubic_spline(Tenors,FundingSpreadLending,B33)</f>
        <v>2.051117310003292E-3</v>
      </c>
      <c r="F33" s="22">
        <f t="shared" si="2"/>
        <v>1.2162385527153541E-3</v>
      </c>
      <c r="G33" s="103">
        <v>3.7830905884675938</v>
      </c>
      <c r="H33" s="104">
        <v>-0.47317946850244857</v>
      </c>
      <c r="I33" s="84">
        <f t="shared" si="0"/>
        <v>3.3099111199651454</v>
      </c>
      <c r="J33" s="16"/>
      <c r="K33" s="44"/>
      <c r="L33" s="16"/>
      <c r="M33" s="16"/>
      <c r="N33" s="16"/>
    </row>
    <row r="34" spans="2:14" ht="15" customHeight="1" x14ac:dyDescent="0.3">
      <c r="B34" s="81">
        <v>6</v>
      </c>
      <c r="C34" s="82" cm="1">
        <f t="array" ref="C34">Cubic_spline(Tenors,FundingSpread,B34)</f>
        <v>4.3544879190449137E-3</v>
      </c>
      <c r="D34" s="30">
        <f t="shared" si="1"/>
        <v>2.4767422314254661E-3</v>
      </c>
      <c r="E34" s="82" cm="1">
        <f t="array" ref="E34">Cubic_spline(Tenors,FundingSpreadLending,B34)</f>
        <v>2.1772439595224569E-3</v>
      </c>
      <c r="F34" s="22">
        <f t="shared" si="2"/>
        <v>1.2538582435309698E-3</v>
      </c>
      <c r="G34" s="103">
        <v>3.1420905408168998</v>
      </c>
      <c r="H34" s="104">
        <v>-0.39145417236722529</v>
      </c>
      <c r="I34" s="84">
        <f t="shared" si="0"/>
        <v>2.7506363684496744</v>
      </c>
      <c r="J34" s="16"/>
      <c r="K34" s="44"/>
      <c r="L34" s="16"/>
      <c r="M34" s="16"/>
      <c r="N34" s="16"/>
    </row>
    <row r="35" spans="2:14" ht="15" customHeight="1" x14ac:dyDescent="0.3">
      <c r="B35" s="81">
        <v>6.25</v>
      </c>
      <c r="C35" s="82" cm="1">
        <f t="array" ref="C35">Cubic_spline(Tenors,FundingSpread,B35)</f>
        <v>4.5968052226612599E-3</v>
      </c>
      <c r="D35" s="30">
        <f t="shared" si="1"/>
        <v>2.5326769198399379E-3</v>
      </c>
      <c r="E35" s="82" cm="1">
        <f t="array" ref="E35">Cubic_spline(Tenors,FundingSpreadLending,B35)</f>
        <v>2.29840261133063E-3</v>
      </c>
      <c r="F35" s="22">
        <f t="shared" si="2"/>
        <v>1.283824690649138E-3</v>
      </c>
      <c r="G35" s="103">
        <v>3.0360147459769897</v>
      </c>
      <c r="H35" s="104">
        <v>-0.30783337319439075</v>
      </c>
      <c r="I35" s="84">
        <f t="shared" si="0"/>
        <v>2.7281813727825988</v>
      </c>
      <c r="J35" s="16"/>
      <c r="K35" s="44"/>
      <c r="L35" s="16"/>
      <c r="M35" s="16"/>
      <c r="N35" s="16"/>
    </row>
    <row r="36" spans="2:14" ht="15" customHeight="1" x14ac:dyDescent="0.3">
      <c r="B36" s="81">
        <v>6.5</v>
      </c>
      <c r="C36" s="82" cm="1">
        <f t="array" ref="C36">Cubic_spline(Tenors,FundingSpread,B36)</f>
        <v>4.8277724076797313E-3</v>
      </c>
      <c r="D36" s="30">
        <f t="shared" si="1"/>
        <v>2.5720128260933173E-3</v>
      </c>
      <c r="E36" s="82" cm="1">
        <f t="array" ref="E36">Cubic_spline(Tenors,FundingSpreadLending,B36)</f>
        <v>2.4138862038398656E-3</v>
      </c>
      <c r="F36" s="22">
        <f t="shared" si="2"/>
        <v>1.3054777051902944E-3</v>
      </c>
      <c r="G36" s="103">
        <v>2.4160487179735384</v>
      </c>
      <c r="H36" s="104">
        <v>-0.22999084043170526</v>
      </c>
      <c r="I36" s="84">
        <f t="shared" si="0"/>
        <v>2.1860578775418329</v>
      </c>
      <c r="J36" s="16"/>
      <c r="K36" s="44"/>
      <c r="L36" s="16"/>
      <c r="M36" s="16"/>
      <c r="N36" s="16"/>
    </row>
    <row r="37" spans="2:14" ht="15" customHeight="1" x14ac:dyDescent="0.3">
      <c r="B37" s="81">
        <v>6.75</v>
      </c>
      <c r="C37" s="82" cm="1">
        <f t="array" ref="C37">Cubic_spline(Tenors,FundingSpread,B37)</f>
        <v>5.0459753509244365E-3</v>
      </c>
      <c r="D37" s="30">
        <f t="shared" si="1"/>
        <v>2.593548139996904E-3</v>
      </c>
      <c r="E37" s="82" cm="1">
        <f t="array" ref="E37">Cubic_spline(Tenors,FundingSpreadLending,B37)</f>
        <v>2.5229876754622182E-3</v>
      </c>
      <c r="F37" s="22">
        <f t="shared" si="2"/>
        <v>1.3181637702678328E-3</v>
      </c>
      <c r="G37" s="103">
        <v>2.2989128602305762</v>
      </c>
      <c r="H37" s="104">
        <v>-0.15129911097497828</v>
      </c>
      <c r="I37" s="84">
        <f t="shared" si="0"/>
        <v>2.1476137492555978</v>
      </c>
      <c r="J37" s="16"/>
      <c r="K37" s="44"/>
      <c r="L37" s="16"/>
      <c r="M37" s="16"/>
      <c r="N37" s="16"/>
    </row>
    <row r="38" spans="2:14" ht="15" customHeight="1" x14ac:dyDescent="0.3">
      <c r="B38" s="81">
        <v>7</v>
      </c>
      <c r="C38" s="82" cm="1">
        <f t="array" ref="C38">Cubic_spline(Tenors,FundingSpread,B38)</f>
        <v>5.2499999292194843E-3</v>
      </c>
      <c r="D38" s="30">
        <f t="shared" si="1"/>
        <v>2.5961046621905126E-3</v>
      </c>
      <c r="E38" s="82" cm="1">
        <f t="array" ref="E38">Cubic_spline(Tenors,FundingSpreadLending,B38)</f>
        <v>2.6249999646097422E-3</v>
      </c>
      <c r="F38" s="22">
        <f t="shared" si="2"/>
        <v>1.3212355101819284E-3</v>
      </c>
      <c r="G38" s="103">
        <v>1.6188894081697185</v>
      </c>
      <c r="H38" s="104">
        <v>-8.7482971535624218E-2</v>
      </c>
      <c r="I38" s="84">
        <f t="shared" si="0"/>
        <v>1.5314064366340943</v>
      </c>
      <c r="J38" s="16"/>
      <c r="K38" s="44"/>
      <c r="L38" s="16"/>
      <c r="M38" s="16"/>
      <c r="N38" s="16"/>
    </row>
    <row r="39" spans="2:14" ht="15" customHeight="1" x14ac:dyDescent="0.3"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16"/>
      <c r="M39" s="16"/>
      <c r="N39" s="16"/>
    </row>
    <row r="40" spans="2:14" ht="15" customHeight="1" x14ac:dyDescent="0.3"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16"/>
      <c r="M40" s="16"/>
      <c r="N40" s="16"/>
    </row>
    <row r="41" spans="2:14" ht="15" customHeight="1" x14ac:dyDescent="0.3"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16"/>
      <c r="M41" s="16"/>
      <c r="N41" s="16"/>
    </row>
    <row r="42" spans="2:14" ht="15" customHeight="1" x14ac:dyDescent="0.3"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16"/>
      <c r="M42" s="16"/>
      <c r="N42" s="16"/>
    </row>
    <row r="43" spans="2:14" ht="15" customHeight="1" x14ac:dyDescent="0.3"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16"/>
      <c r="M43" s="16"/>
      <c r="N43" s="16"/>
    </row>
    <row r="44" spans="2:14" ht="15" customHeight="1" x14ac:dyDescent="0.3"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16"/>
      <c r="M44" s="16"/>
      <c r="N44" s="16"/>
    </row>
    <row r="45" spans="2:14" ht="15" customHeight="1" x14ac:dyDescent="0.3"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16"/>
      <c r="M45" s="16"/>
      <c r="N45" s="16"/>
    </row>
    <row r="46" spans="2:14" ht="15" customHeight="1" x14ac:dyDescent="0.3"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16"/>
      <c r="M46" s="16"/>
      <c r="N46" s="16"/>
    </row>
    <row r="47" spans="2:14" ht="15" customHeight="1" x14ac:dyDescent="0.3"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16"/>
      <c r="M47" s="16"/>
      <c r="N47" s="16"/>
    </row>
    <row r="48" spans="2:14" ht="15" customHeight="1" x14ac:dyDescent="0.3"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16"/>
      <c r="M48" s="16"/>
      <c r="N48" s="16"/>
    </row>
    <row r="49" spans="2:14" ht="15" customHeight="1" x14ac:dyDescent="0.3"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16"/>
      <c r="M49" s="16"/>
      <c r="N49" s="16"/>
    </row>
    <row r="50" spans="2:14" ht="15" customHeight="1" x14ac:dyDescent="0.3"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16"/>
      <c r="M50" s="16"/>
      <c r="N50" s="16"/>
    </row>
    <row r="51" spans="2:14" ht="15" customHeight="1" x14ac:dyDescent="0.3"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16"/>
      <c r="M51" s="16"/>
      <c r="N51" s="16"/>
    </row>
    <row r="52" spans="2:14" ht="15" customHeight="1" x14ac:dyDescent="0.3">
      <c r="B52" s="16"/>
      <c r="C52" s="16"/>
      <c r="D52" s="16"/>
      <c r="E52" s="16"/>
      <c r="F52" s="16"/>
      <c r="G52" s="16"/>
      <c r="H52" s="55"/>
      <c r="I52" s="55"/>
      <c r="J52" s="16"/>
      <c r="K52" s="44"/>
      <c r="L52" s="16"/>
      <c r="M52" s="16"/>
      <c r="N52" s="16"/>
    </row>
    <row r="53" spans="2:14" ht="15" customHeight="1" x14ac:dyDescent="0.3">
      <c r="B53" s="16"/>
      <c r="C53" s="16"/>
      <c r="D53" s="16"/>
      <c r="E53" s="16"/>
      <c r="F53" s="16"/>
      <c r="G53" s="16"/>
      <c r="H53" s="55"/>
      <c r="I53" s="55"/>
      <c r="J53" s="16"/>
      <c r="K53" s="44"/>
      <c r="L53" s="16"/>
      <c r="M53" s="16"/>
      <c r="N53" s="16"/>
    </row>
    <row r="54" spans="2:14" ht="15" customHeight="1" x14ac:dyDescent="0.3">
      <c r="B54" s="16"/>
      <c r="C54" s="16"/>
      <c r="D54" s="16"/>
      <c r="E54" s="16"/>
      <c r="F54" s="16"/>
      <c r="G54" s="16"/>
      <c r="H54" s="55"/>
      <c r="I54" s="55"/>
      <c r="J54" s="16"/>
      <c r="K54" s="44"/>
      <c r="L54" s="16"/>
      <c r="M54" s="16"/>
      <c r="N54" s="16"/>
    </row>
    <row r="55" spans="2:14" ht="15" customHeight="1" x14ac:dyDescent="0.3">
      <c r="B55" s="16"/>
      <c r="C55" s="16"/>
      <c r="D55" s="16"/>
      <c r="E55" s="16"/>
      <c r="F55" s="16"/>
      <c r="G55" s="16"/>
      <c r="H55" s="55"/>
      <c r="I55" s="55"/>
      <c r="J55" s="16"/>
      <c r="K55" s="44"/>
      <c r="L55" s="16"/>
      <c r="M55" s="16"/>
      <c r="N55" s="16"/>
    </row>
    <row r="56" spans="2:14" ht="15" customHeight="1" x14ac:dyDescent="0.3">
      <c r="B56" s="16"/>
      <c r="C56" s="16"/>
      <c r="D56" s="16"/>
      <c r="E56" s="16"/>
      <c r="F56" s="16"/>
      <c r="G56" s="16"/>
      <c r="H56" s="55"/>
      <c r="I56" s="55"/>
      <c r="J56" s="16"/>
      <c r="K56" s="44"/>
      <c r="L56" s="16"/>
      <c r="M56" s="16"/>
      <c r="N56" s="16"/>
    </row>
    <row r="57" spans="2:14" ht="15" customHeight="1" x14ac:dyDescent="0.3">
      <c r="B57" s="16"/>
      <c r="C57" s="16"/>
      <c r="D57" s="16"/>
      <c r="E57" s="16"/>
      <c r="F57" s="16"/>
      <c r="G57" s="16"/>
      <c r="H57" s="55"/>
      <c r="I57" s="55"/>
      <c r="J57" s="16"/>
      <c r="K57" s="44"/>
      <c r="L57" s="16"/>
      <c r="M57" s="16"/>
      <c r="N57" s="16"/>
    </row>
    <row r="58" spans="2:14" ht="15" customHeight="1" x14ac:dyDescent="0.3">
      <c r="B58" s="16"/>
      <c r="C58" s="16"/>
      <c r="D58" s="16"/>
      <c r="E58" s="16"/>
      <c r="F58" s="16"/>
      <c r="G58" s="16"/>
      <c r="H58" s="55"/>
      <c r="I58" s="55"/>
      <c r="J58" s="16"/>
      <c r="K58" s="44"/>
      <c r="L58" s="16"/>
      <c r="M58" s="16"/>
      <c r="N58" s="16"/>
    </row>
    <row r="59" spans="2:14" ht="15" customHeight="1" x14ac:dyDescent="0.3">
      <c r="B59" s="16"/>
      <c r="C59" s="16"/>
      <c r="D59" s="16"/>
      <c r="E59" s="16"/>
      <c r="F59" s="16"/>
      <c r="G59" s="16"/>
      <c r="H59" s="55"/>
      <c r="I59" s="55"/>
      <c r="J59" s="16"/>
      <c r="K59" s="44"/>
      <c r="L59" s="16"/>
      <c r="M59" s="16"/>
      <c r="N59" s="16"/>
    </row>
    <row r="60" spans="2:14" ht="15" customHeight="1" x14ac:dyDescent="0.3">
      <c r="B60" s="16"/>
      <c r="C60" s="16"/>
      <c r="D60" s="16"/>
      <c r="E60" s="16"/>
      <c r="F60" s="16"/>
      <c r="G60" s="16"/>
      <c r="H60" s="55"/>
      <c r="I60" s="55"/>
      <c r="J60" s="16"/>
      <c r="K60" s="44"/>
      <c r="L60" s="16"/>
      <c r="M60" s="16"/>
      <c r="N60" s="16"/>
    </row>
    <row r="61" spans="2:14" ht="15" customHeight="1" x14ac:dyDescent="0.3">
      <c r="B61" s="16"/>
      <c r="C61" s="16"/>
      <c r="D61" s="16"/>
      <c r="E61" s="16"/>
      <c r="F61" s="16"/>
      <c r="G61" s="16"/>
      <c r="H61" s="55"/>
      <c r="I61" s="55"/>
      <c r="J61" s="16"/>
      <c r="K61" s="44"/>
      <c r="L61" s="16"/>
      <c r="M61" s="16"/>
      <c r="N61" s="16"/>
    </row>
    <row r="62" spans="2:14" ht="15" customHeight="1" x14ac:dyDescent="0.3">
      <c r="B62" s="16"/>
      <c r="C62" s="16"/>
      <c r="D62" s="16"/>
      <c r="E62" s="16"/>
      <c r="F62" s="16"/>
      <c r="G62" s="16"/>
      <c r="H62" s="55"/>
      <c r="I62" s="55"/>
      <c r="J62" s="16"/>
      <c r="K62" s="44"/>
      <c r="L62" s="16"/>
      <c r="M62" s="16"/>
      <c r="N62" s="16"/>
    </row>
    <row r="63" spans="2:14" ht="15" customHeight="1" x14ac:dyDescent="0.3">
      <c r="B63" s="16"/>
      <c r="C63" s="16"/>
      <c r="D63" s="16"/>
      <c r="E63" s="16"/>
      <c r="F63" s="16"/>
      <c r="G63" s="16"/>
      <c r="H63" s="55"/>
      <c r="I63" s="55"/>
      <c r="J63" s="16"/>
      <c r="K63" s="44"/>
      <c r="L63" s="16"/>
      <c r="M63" s="16"/>
      <c r="N63" s="16"/>
    </row>
    <row r="64" spans="2:14" ht="15" customHeight="1" x14ac:dyDescent="0.3">
      <c r="B64" s="16"/>
      <c r="C64" s="16"/>
      <c r="D64" s="16"/>
      <c r="E64" s="16"/>
      <c r="F64" s="16"/>
      <c r="G64" s="16"/>
      <c r="H64" s="55"/>
      <c r="I64" s="55"/>
      <c r="J64" s="16"/>
      <c r="K64" s="44"/>
      <c r="L64" s="16"/>
      <c r="M64" s="16"/>
      <c r="N64" s="16"/>
    </row>
    <row r="65" spans="2:14" ht="15" customHeight="1" x14ac:dyDescent="0.3">
      <c r="B65" s="16"/>
      <c r="C65" s="16"/>
      <c r="D65" s="16"/>
      <c r="E65" s="16"/>
      <c r="F65" s="16"/>
      <c r="G65" s="16"/>
      <c r="H65" s="55"/>
      <c r="I65" s="55"/>
      <c r="J65" s="16"/>
      <c r="K65" s="44"/>
      <c r="L65" s="16"/>
      <c r="M65" s="16"/>
      <c r="N65" s="16"/>
    </row>
    <row r="66" spans="2:14" ht="15" customHeight="1" x14ac:dyDescent="0.3">
      <c r="B66" s="16"/>
      <c r="C66" s="16"/>
      <c r="D66" s="16"/>
      <c r="E66" s="16"/>
      <c r="F66" s="16"/>
      <c r="G66" s="16"/>
      <c r="H66" s="55"/>
      <c r="I66" s="55"/>
      <c r="J66" s="16"/>
      <c r="K66" s="44"/>
      <c r="L66" s="16"/>
      <c r="M66" s="16"/>
      <c r="N66" s="16"/>
    </row>
    <row r="67" spans="2:14" ht="15" customHeight="1" x14ac:dyDescent="0.3">
      <c r="B67" s="16"/>
      <c r="C67" s="16"/>
      <c r="D67" s="16"/>
      <c r="E67" s="16"/>
      <c r="F67" s="16"/>
      <c r="G67" s="16"/>
      <c r="H67" s="55"/>
      <c r="I67" s="55"/>
      <c r="J67" s="16"/>
      <c r="K67" s="44"/>
      <c r="L67" s="16"/>
      <c r="M67" s="16"/>
      <c r="N67" s="16"/>
    </row>
    <row r="68" spans="2:14" ht="15" customHeight="1" x14ac:dyDescent="0.3">
      <c r="B68" s="16"/>
      <c r="C68" s="16"/>
      <c r="D68" s="16"/>
      <c r="E68" s="16"/>
      <c r="F68" s="16"/>
      <c r="G68" s="16"/>
      <c r="H68" s="55"/>
      <c r="I68" s="55"/>
      <c r="J68" s="16"/>
      <c r="K68" s="44"/>
      <c r="L68" s="16"/>
      <c r="M68" s="16"/>
      <c r="N68" s="16"/>
    </row>
    <row r="69" spans="2:14" ht="15" customHeight="1" x14ac:dyDescent="0.3">
      <c r="B69" s="16"/>
      <c r="C69" s="16"/>
      <c r="D69" s="16"/>
      <c r="E69" s="16"/>
      <c r="F69" s="16"/>
      <c r="G69" s="16"/>
      <c r="H69" s="55"/>
      <c r="I69" s="55"/>
      <c r="J69" s="16"/>
      <c r="K69" s="44"/>
      <c r="L69" s="16"/>
      <c r="M69" s="16"/>
      <c r="N69" s="16"/>
    </row>
    <row r="70" spans="2:14" ht="15" customHeight="1" x14ac:dyDescent="0.3">
      <c r="B70" s="16"/>
      <c r="C70" s="16"/>
      <c r="D70" s="16"/>
      <c r="E70" s="16"/>
      <c r="F70" s="16"/>
      <c r="G70" s="16"/>
      <c r="H70" s="55"/>
      <c r="I70" s="55"/>
      <c r="J70" s="16"/>
      <c r="K70" s="44"/>
      <c r="L70" s="16"/>
      <c r="M70" s="16"/>
      <c r="N70" s="16"/>
    </row>
    <row r="71" spans="2:14" ht="15" customHeight="1" x14ac:dyDescent="0.3">
      <c r="B71" s="16"/>
      <c r="C71" s="16"/>
      <c r="D71" s="16"/>
      <c r="E71" s="16"/>
      <c r="F71" s="16"/>
      <c r="G71" s="16"/>
      <c r="H71" s="55"/>
      <c r="I71" s="55"/>
      <c r="J71" s="16"/>
      <c r="K71" s="44"/>
      <c r="L71" s="16"/>
      <c r="M71" s="16"/>
      <c r="N71" s="16"/>
    </row>
    <row r="72" spans="2:14" ht="15" customHeight="1" x14ac:dyDescent="0.3">
      <c r="B72" s="16"/>
      <c r="C72" s="16"/>
      <c r="D72" s="16"/>
      <c r="E72" s="16"/>
      <c r="F72" s="16"/>
      <c r="G72" s="16"/>
      <c r="H72" s="55"/>
      <c r="I72" s="55"/>
      <c r="J72" s="16"/>
      <c r="K72" s="44"/>
      <c r="L72" s="16"/>
      <c r="M72" s="16"/>
      <c r="N72" s="16"/>
    </row>
    <row r="73" spans="2:14" ht="15" customHeight="1" x14ac:dyDescent="0.3">
      <c r="B73" s="16"/>
      <c r="C73" s="16"/>
      <c r="D73" s="16"/>
      <c r="E73" s="16"/>
      <c r="F73" s="16"/>
      <c r="G73" s="16"/>
      <c r="H73" s="55"/>
      <c r="I73" s="55"/>
      <c r="J73" s="16"/>
      <c r="K73" s="44"/>
      <c r="L73" s="16"/>
      <c r="M73" s="16"/>
      <c r="N73" s="16"/>
    </row>
    <row r="74" spans="2:14" ht="15" customHeight="1" x14ac:dyDescent="0.3">
      <c r="B74" s="16"/>
      <c r="C74" s="16"/>
      <c r="D74" s="16"/>
      <c r="E74" s="16"/>
      <c r="F74" s="16"/>
      <c r="G74" s="16"/>
      <c r="H74" s="55"/>
      <c r="I74" s="55"/>
      <c r="J74" s="16"/>
      <c r="K74" s="44"/>
      <c r="L74" s="16"/>
      <c r="M74" s="16"/>
      <c r="N74" s="16"/>
    </row>
    <row r="75" spans="2:14" ht="15" customHeight="1" x14ac:dyDescent="0.3">
      <c r="B75" s="16"/>
      <c r="C75" s="16"/>
      <c r="D75" s="16"/>
      <c r="E75" s="16"/>
      <c r="F75" s="16"/>
      <c r="G75" s="16"/>
      <c r="H75" s="55"/>
      <c r="I75" s="55"/>
      <c r="J75" s="16"/>
      <c r="K75" s="44"/>
      <c r="L75" s="16"/>
      <c r="M75" s="16"/>
      <c r="N75" s="16"/>
    </row>
    <row r="76" spans="2:14" ht="15" customHeight="1" x14ac:dyDescent="0.3">
      <c r="B76" s="16"/>
      <c r="C76" s="16"/>
      <c r="D76" s="16"/>
      <c r="E76" s="16"/>
      <c r="F76" s="16"/>
      <c r="G76" s="16"/>
      <c r="H76" s="55"/>
      <c r="I76" s="55"/>
      <c r="J76" s="16"/>
      <c r="K76" s="44"/>
      <c r="L76" s="16"/>
      <c r="M76" s="16"/>
      <c r="N76" s="16"/>
    </row>
    <row r="77" spans="2:14" ht="15" customHeight="1" x14ac:dyDescent="0.3">
      <c r="B77" s="16"/>
      <c r="C77" s="16"/>
      <c r="D77" s="16"/>
      <c r="E77" s="16"/>
      <c r="F77" s="16"/>
      <c r="G77" s="16"/>
      <c r="H77" s="55"/>
      <c r="I77" s="55"/>
      <c r="J77" s="16"/>
      <c r="K77" s="44"/>
      <c r="L77" s="16"/>
      <c r="M77" s="16"/>
      <c r="N77" s="16"/>
    </row>
    <row r="78" spans="2:14" ht="15" customHeight="1" x14ac:dyDescent="0.3">
      <c r="B78" s="16"/>
      <c r="C78" s="16"/>
      <c r="D78" s="16"/>
      <c r="E78" s="16"/>
      <c r="F78" s="16"/>
      <c r="G78" s="16"/>
      <c r="H78" s="55"/>
      <c r="I78" s="55"/>
      <c r="J78" s="16"/>
      <c r="K78" s="44"/>
      <c r="L78" s="16"/>
      <c r="M78" s="16"/>
      <c r="N78" s="16"/>
    </row>
    <row r="79" spans="2:14" ht="15" customHeight="1" x14ac:dyDescent="0.3">
      <c r="B79" s="16"/>
      <c r="C79" s="16"/>
      <c r="D79" s="16"/>
      <c r="E79" s="16"/>
      <c r="F79" s="16"/>
      <c r="G79" s="16"/>
      <c r="H79" s="55"/>
      <c r="I79" s="55"/>
      <c r="J79" s="16"/>
      <c r="K79" s="44"/>
      <c r="L79" s="16"/>
      <c r="M79" s="16"/>
      <c r="N79" s="16"/>
    </row>
    <row r="80" spans="2:14" ht="15" customHeight="1" x14ac:dyDescent="0.3">
      <c r="B80" s="16"/>
      <c r="C80" s="16"/>
      <c r="D80" s="16"/>
      <c r="E80" s="16"/>
      <c r="F80" s="16"/>
      <c r="G80" s="16"/>
      <c r="H80" s="55"/>
      <c r="I80" s="55"/>
      <c r="J80" s="16"/>
      <c r="K80" s="44"/>
      <c r="L80" s="16"/>
      <c r="M80" s="16"/>
      <c r="N80" s="16"/>
    </row>
    <row r="81" spans="2:14" ht="15" customHeight="1" x14ac:dyDescent="0.3">
      <c r="B81" s="16"/>
      <c r="C81" s="16"/>
      <c r="D81" s="16"/>
      <c r="E81" s="16"/>
      <c r="F81" s="16"/>
      <c r="G81" s="16"/>
      <c r="H81" s="55"/>
      <c r="I81" s="55"/>
      <c r="J81" s="16"/>
      <c r="K81" s="44"/>
      <c r="L81" s="16"/>
      <c r="M81" s="16"/>
      <c r="N81" s="16"/>
    </row>
    <row r="82" spans="2:14" ht="15" customHeight="1" x14ac:dyDescent="0.3">
      <c r="B82" s="16"/>
      <c r="C82" s="16"/>
      <c r="D82" s="16"/>
      <c r="E82" s="16"/>
      <c r="F82" s="16"/>
      <c r="G82" s="16"/>
      <c r="H82" s="55"/>
      <c r="I82" s="55"/>
      <c r="J82" s="16"/>
      <c r="K82" s="44"/>
      <c r="L82" s="16"/>
      <c r="M82" s="16"/>
      <c r="N82" s="16"/>
    </row>
    <row r="83" spans="2:14" ht="15" customHeight="1" x14ac:dyDescent="0.3">
      <c r="B83" s="16"/>
      <c r="C83" s="16"/>
      <c r="D83" s="16"/>
      <c r="E83" s="16"/>
      <c r="F83" s="16"/>
      <c r="G83" s="16"/>
      <c r="H83" s="55"/>
      <c r="I83" s="55"/>
      <c r="J83" s="16"/>
      <c r="K83" s="44"/>
      <c r="L83" s="16"/>
      <c r="M83" s="16"/>
      <c r="N83" s="16"/>
    </row>
    <row r="84" spans="2:14" ht="15" customHeight="1" x14ac:dyDescent="0.3">
      <c r="B84" s="16"/>
      <c r="C84" s="16"/>
      <c r="D84" s="16"/>
      <c r="E84" s="16"/>
      <c r="F84" s="16"/>
      <c r="G84" s="16"/>
      <c r="H84" s="55"/>
      <c r="I84" s="55"/>
      <c r="J84" s="16"/>
      <c r="K84" s="44"/>
      <c r="L84" s="16"/>
      <c r="M84" s="16"/>
      <c r="N84" s="16"/>
    </row>
    <row r="85" spans="2:14" ht="15" customHeight="1" x14ac:dyDescent="0.3">
      <c r="B85" s="16"/>
      <c r="C85" s="16"/>
      <c r="D85" s="16"/>
      <c r="E85" s="16"/>
      <c r="F85" s="16"/>
      <c r="G85" s="16"/>
      <c r="H85" s="55"/>
      <c r="I85" s="55"/>
      <c r="J85" s="16"/>
      <c r="K85" s="44"/>
      <c r="L85" s="16"/>
      <c r="M85" s="16"/>
      <c r="N85" s="16"/>
    </row>
    <row r="86" spans="2:14" ht="15" customHeight="1" x14ac:dyDescent="0.3">
      <c r="B86" s="16"/>
      <c r="C86" s="16"/>
      <c r="D86" s="16"/>
      <c r="E86" s="16"/>
      <c r="F86" s="16"/>
      <c r="G86" s="16"/>
      <c r="H86" s="55"/>
      <c r="I86" s="55"/>
      <c r="J86" s="16"/>
      <c r="K86" s="44"/>
      <c r="L86" s="16"/>
      <c r="M86" s="16"/>
      <c r="N86" s="16"/>
    </row>
    <row r="87" spans="2:14" ht="15" customHeight="1" x14ac:dyDescent="0.3">
      <c r="B87" s="16"/>
      <c r="C87" s="16"/>
      <c r="D87" s="16"/>
      <c r="E87" s="16"/>
      <c r="F87" s="16"/>
      <c r="G87" s="16"/>
      <c r="H87" s="55"/>
      <c r="I87" s="55"/>
      <c r="J87" s="16"/>
      <c r="K87" s="44"/>
      <c r="L87" s="16"/>
      <c r="M87" s="16"/>
      <c r="N87" s="16"/>
    </row>
    <row r="88" spans="2:14" ht="15" customHeight="1" x14ac:dyDescent="0.3">
      <c r="B88" s="16"/>
      <c r="C88" s="16"/>
      <c r="D88" s="16"/>
      <c r="E88" s="16"/>
      <c r="F88" s="16"/>
      <c r="G88" s="16"/>
      <c r="H88" s="55"/>
      <c r="I88" s="55"/>
      <c r="J88" s="16"/>
      <c r="K88" s="44"/>
      <c r="L88" s="16"/>
      <c r="M88" s="16"/>
      <c r="N88" s="16"/>
    </row>
    <row r="89" spans="2:14" ht="15" customHeight="1" x14ac:dyDescent="0.3">
      <c r="B89" s="16"/>
      <c r="C89" s="16"/>
      <c r="D89" s="16"/>
      <c r="E89" s="16"/>
      <c r="F89" s="16"/>
      <c r="G89" s="16"/>
      <c r="H89" s="55"/>
      <c r="I89" s="55"/>
      <c r="J89" s="16"/>
      <c r="K89" s="44"/>
      <c r="L89" s="16"/>
      <c r="M89" s="16"/>
      <c r="N89" s="16"/>
    </row>
    <row r="90" spans="2:14" ht="15" customHeight="1" x14ac:dyDescent="0.3">
      <c r="B90" s="16"/>
      <c r="C90" s="16"/>
      <c r="D90" s="16"/>
      <c r="E90" s="16"/>
      <c r="F90" s="16"/>
      <c r="G90" s="16"/>
      <c r="H90" s="55"/>
      <c r="I90" s="55"/>
      <c r="J90" s="16"/>
      <c r="K90" s="44"/>
      <c r="L90" s="16"/>
      <c r="M90" s="16"/>
      <c r="N90" s="16"/>
    </row>
    <row r="91" spans="2:14" ht="15" customHeight="1" x14ac:dyDescent="0.3">
      <c r="B91" s="16"/>
      <c r="C91" s="16"/>
      <c r="D91" s="16"/>
      <c r="E91" s="16"/>
      <c r="F91" s="16"/>
      <c r="G91" s="16"/>
      <c r="H91" s="55"/>
      <c r="I91" s="55"/>
      <c r="J91" s="16"/>
      <c r="K91" s="16"/>
      <c r="L91" s="16"/>
      <c r="M91" s="16"/>
      <c r="N91" s="16"/>
    </row>
    <row r="92" spans="2:14" ht="15" customHeight="1" x14ac:dyDescent="0.3">
      <c r="B92" s="16"/>
      <c r="C92" s="16"/>
      <c r="D92" s="16"/>
      <c r="E92" s="16"/>
      <c r="F92" s="16"/>
      <c r="G92" s="16"/>
      <c r="H92" s="55"/>
      <c r="I92" s="55"/>
      <c r="J92" s="16"/>
      <c r="K92" s="16"/>
      <c r="L92" s="16"/>
      <c r="M92" s="16"/>
      <c r="N92" s="16"/>
    </row>
    <row r="93" spans="2:14" ht="15" customHeight="1" x14ac:dyDescent="0.3">
      <c r="B93" s="16"/>
      <c r="C93" s="16"/>
      <c r="D93" s="16"/>
      <c r="E93" s="16"/>
      <c r="F93" s="16"/>
      <c r="G93" s="16"/>
      <c r="H93" s="55"/>
      <c r="I93" s="55"/>
      <c r="J93" s="16"/>
      <c r="K93" s="16"/>
      <c r="L93" s="16"/>
      <c r="M93" s="16"/>
      <c r="N93" s="16"/>
    </row>
    <row r="94" spans="2:14" ht="15" customHeight="1" x14ac:dyDescent="0.3">
      <c r="B94" s="16"/>
      <c r="C94" s="16"/>
      <c r="D94" s="16"/>
      <c r="E94" s="16"/>
      <c r="F94" s="16"/>
      <c r="G94" s="16"/>
      <c r="H94" s="55"/>
      <c r="I94" s="55"/>
      <c r="J94" s="16"/>
      <c r="K94" s="16"/>
      <c r="L94" s="16"/>
      <c r="M94" s="16"/>
      <c r="N94" s="16"/>
    </row>
    <row r="95" spans="2:14" ht="14.4" x14ac:dyDescent="0.3">
      <c r="B95" s="16"/>
      <c r="C95" s="16"/>
      <c r="D95" s="16"/>
      <c r="E95" s="16"/>
      <c r="F95" s="16"/>
      <c r="G95" s="16"/>
      <c r="H95" s="55"/>
      <c r="I95" s="55"/>
      <c r="J95" s="16"/>
      <c r="K95" s="16"/>
      <c r="L95" s="16"/>
      <c r="M95" s="16"/>
      <c r="N95" s="16"/>
    </row>
    <row r="96" spans="2:14" ht="14.4" x14ac:dyDescent="0.3">
      <c r="B96" s="16"/>
      <c r="C96" s="16"/>
      <c r="D96" s="16"/>
      <c r="E96" s="16"/>
      <c r="F96" s="16"/>
      <c r="G96" s="16"/>
      <c r="H96" s="55"/>
      <c r="I96" s="55"/>
      <c r="J96" s="16"/>
      <c r="K96" s="16"/>
      <c r="L96" s="16"/>
      <c r="M96" s="16"/>
      <c r="N96" s="16"/>
    </row>
    <row r="97" spans="2:14" ht="14.4" x14ac:dyDescent="0.3">
      <c r="B97" s="16"/>
      <c r="C97" s="16"/>
      <c r="D97" s="16"/>
      <c r="E97" s="16"/>
      <c r="F97" s="16"/>
      <c r="G97" s="16"/>
      <c r="H97" s="55"/>
      <c r="I97" s="55"/>
      <c r="J97" s="16"/>
      <c r="K97" s="16"/>
      <c r="L97" s="16"/>
      <c r="M97" s="16"/>
      <c r="N97" s="16"/>
    </row>
    <row r="98" spans="2:14" ht="14.4" x14ac:dyDescent="0.3">
      <c r="B98" s="16"/>
      <c r="C98" s="16"/>
      <c r="D98" s="16"/>
      <c r="E98" s="16"/>
      <c r="F98" s="16"/>
      <c r="G98" s="16"/>
      <c r="H98" s="55"/>
      <c r="I98" s="55"/>
      <c r="J98" s="16"/>
      <c r="K98" s="16"/>
      <c r="L98" s="16"/>
      <c r="M98" s="16"/>
      <c r="N98" s="16"/>
    </row>
    <row r="99" spans="2:14" ht="14.4" x14ac:dyDescent="0.3">
      <c r="B99" s="16"/>
      <c r="C99" s="16"/>
      <c r="D99" s="16"/>
      <c r="E99" s="16"/>
      <c r="F99" s="16"/>
      <c r="G99" s="16"/>
      <c r="H99" s="55"/>
      <c r="I99" s="55"/>
      <c r="J99" s="16"/>
      <c r="K99" s="16"/>
      <c r="L99" s="16"/>
      <c r="M99" s="16"/>
      <c r="N99" s="16"/>
    </row>
    <row r="100" spans="2:14" ht="14.4" x14ac:dyDescent="0.3">
      <c r="B100" s="16"/>
      <c r="C100" s="16"/>
      <c r="D100" s="16"/>
      <c r="E100" s="16"/>
      <c r="F100" s="16"/>
      <c r="G100" s="16"/>
      <c r="H100" s="55"/>
      <c r="I100" s="55"/>
      <c r="J100" s="16"/>
      <c r="K100" s="16"/>
      <c r="L100" s="16"/>
      <c r="M100" s="16"/>
      <c r="N100" s="16"/>
    </row>
    <row r="101" spans="2:14" ht="14.4" x14ac:dyDescent="0.3">
      <c r="B101" s="16"/>
      <c r="C101" s="16"/>
      <c r="D101" s="16"/>
      <c r="E101" s="16"/>
      <c r="F101" s="16"/>
      <c r="G101" s="16"/>
      <c r="H101" s="55"/>
      <c r="I101" s="55"/>
      <c r="J101" s="16"/>
      <c r="K101" s="16"/>
      <c r="L101" s="16"/>
      <c r="M101" s="16"/>
      <c r="N101" s="16"/>
    </row>
    <row r="102" spans="2:14" ht="14.4" x14ac:dyDescent="0.3">
      <c r="B102" s="16"/>
      <c r="C102" s="16"/>
      <c r="D102" s="16"/>
      <c r="E102" s="16"/>
      <c r="F102" s="16"/>
      <c r="G102" s="16"/>
      <c r="H102" s="55"/>
      <c r="I102" s="55"/>
      <c r="J102" s="16"/>
      <c r="K102" s="16"/>
      <c r="L102" s="16"/>
      <c r="M102" s="16"/>
      <c r="N102" s="16"/>
    </row>
    <row r="103" spans="2:14" ht="14.4" x14ac:dyDescent="0.3">
      <c r="B103" s="16"/>
      <c r="C103" s="16"/>
      <c r="D103" s="16"/>
      <c r="E103" s="16"/>
      <c r="F103" s="16"/>
      <c r="G103" s="16"/>
      <c r="H103" s="55"/>
      <c r="I103" s="55"/>
      <c r="J103" s="16"/>
      <c r="K103" s="16"/>
      <c r="L103" s="16"/>
      <c r="M103" s="16"/>
      <c r="N103" s="16"/>
    </row>
    <row r="104" spans="2:14" ht="14.4" x14ac:dyDescent="0.3">
      <c r="B104" s="16"/>
      <c r="C104" s="16"/>
      <c r="D104" s="16"/>
      <c r="E104" s="16"/>
      <c r="F104" s="16"/>
      <c r="G104" s="16"/>
      <c r="H104" s="55"/>
      <c r="I104" s="55"/>
      <c r="J104" s="16"/>
      <c r="K104" s="16"/>
      <c r="L104" s="16"/>
      <c r="M104" s="16"/>
      <c r="N104" s="16"/>
    </row>
    <row r="105" spans="2:14" ht="14.4" x14ac:dyDescent="0.3">
      <c r="B105" s="16"/>
      <c r="C105" s="16"/>
      <c r="D105" s="16"/>
      <c r="E105" s="16"/>
      <c r="F105" s="16"/>
      <c r="G105" s="16"/>
      <c r="H105" s="55"/>
      <c r="I105" s="55"/>
      <c r="J105" s="16"/>
      <c r="K105" s="16"/>
      <c r="L105" s="16"/>
      <c r="M105" s="16"/>
      <c r="N105" s="16"/>
    </row>
    <row r="106" spans="2:14" ht="14.4" x14ac:dyDescent="0.3">
      <c r="B106" s="16"/>
      <c r="C106" s="16"/>
      <c r="D106" s="16"/>
      <c r="E106" s="16"/>
      <c r="F106" s="16"/>
      <c r="G106" s="16"/>
      <c r="H106" s="55"/>
      <c r="I106" s="55"/>
      <c r="J106" s="16"/>
      <c r="K106" s="16"/>
      <c r="L106" s="16"/>
      <c r="M106" s="16"/>
      <c r="N106" s="16"/>
    </row>
    <row r="107" spans="2:14" ht="14.4" x14ac:dyDescent="0.3">
      <c r="B107" s="16"/>
      <c r="C107" s="16"/>
      <c r="D107" s="16"/>
      <c r="E107" s="16"/>
      <c r="F107" s="16"/>
      <c r="G107" s="16"/>
      <c r="H107" s="55"/>
      <c r="I107" s="55"/>
      <c r="J107" s="16"/>
      <c r="K107" s="16"/>
      <c r="L107" s="16"/>
      <c r="M107" s="16"/>
      <c r="N107" s="16"/>
    </row>
    <row r="108" spans="2:14" ht="14.4" x14ac:dyDescent="0.3">
      <c r="B108" s="16"/>
      <c r="C108" s="16"/>
      <c r="D108" s="16"/>
      <c r="E108" s="16"/>
      <c r="F108" s="16"/>
      <c r="G108" s="16"/>
      <c r="H108" s="55"/>
      <c r="I108" s="55"/>
      <c r="J108" s="16"/>
      <c r="K108" s="16"/>
      <c r="L108" s="16"/>
      <c r="M108" s="16"/>
      <c r="N108" s="16"/>
    </row>
    <row r="109" spans="2:14" ht="14.4" x14ac:dyDescent="0.3">
      <c r="B109" s="16"/>
      <c r="C109" s="16"/>
      <c r="D109" s="16"/>
      <c r="E109" s="16"/>
      <c r="F109" s="16"/>
      <c r="G109" s="16"/>
      <c r="H109" s="55"/>
      <c r="I109" s="55"/>
      <c r="J109" s="16"/>
      <c r="K109" s="16"/>
      <c r="L109" s="16"/>
      <c r="M109" s="16"/>
      <c r="N109" s="16"/>
    </row>
    <row r="110" spans="2:14" ht="14.4" x14ac:dyDescent="0.3">
      <c r="B110" s="16"/>
      <c r="C110" s="16"/>
      <c r="D110" s="16"/>
      <c r="E110" s="16"/>
      <c r="F110" s="16"/>
      <c r="G110" s="16"/>
      <c r="H110" s="55"/>
      <c r="I110" s="55"/>
      <c r="J110" s="16"/>
      <c r="K110" s="16"/>
      <c r="L110" s="16"/>
      <c r="M110" s="16"/>
      <c r="N110" s="16"/>
    </row>
    <row r="111" spans="2:14" ht="14.4" x14ac:dyDescent="0.3">
      <c r="B111" s="16"/>
      <c r="C111" s="16"/>
      <c r="D111" s="16"/>
      <c r="E111" s="16"/>
      <c r="F111" s="16"/>
      <c r="G111" s="16"/>
      <c r="H111" s="55"/>
      <c r="I111" s="55"/>
      <c r="J111" s="16"/>
      <c r="K111" s="16"/>
      <c r="L111" s="16"/>
      <c r="M111" s="16"/>
      <c r="N111" s="16"/>
    </row>
    <row r="112" spans="2:14" ht="14.4" x14ac:dyDescent="0.3">
      <c r="B112" s="16"/>
      <c r="C112" s="16"/>
      <c r="D112" s="16"/>
      <c r="E112" s="16"/>
      <c r="F112" s="16"/>
      <c r="G112" s="16"/>
      <c r="H112" s="55"/>
      <c r="I112" s="55"/>
      <c r="J112" s="16"/>
      <c r="K112" s="16"/>
      <c r="L112" s="16"/>
      <c r="M112" s="16"/>
      <c r="N112" s="16"/>
    </row>
    <row r="113" spans="2:14" ht="14.4" x14ac:dyDescent="0.3">
      <c r="B113" s="16"/>
      <c r="C113" s="16"/>
      <c r="D113" s="16"/>
      <c r="E113" s="16"/>
      <c r="F113" s="16"/>
      <c r="G113" s="16"/>
      <c r="H113" s="55"/>
      <c r="I113" s="55"/>
      <c r="J113" s="16"/>
      <c r="K113" s="16"/>
      <c r="L113" s="16"/>
      <c r="M113" s="16"/>
      <c r="N113" s="16"/>
    </row>
    <row r="114" spans="2:14" ht="14.4" x14ac:dyDescent="0.3">
      <c r="B114" s="16"/>
      <c r="C114" s="16"/>
      <c r="D114" s="16"/>
      <c r="E114" s="16"/>
      <c r="F114" s="16"/>
      <c r="G114" s="16"/>
      <c r="H114" s="55"/>
      <c r="I114" s="55"/>
      <c r="J114" s="16"/>
      <c r="K114" s="16"/>
      <c r="L114" s="16"/>
      <c r="M114" s="16"/>
      <c r="N114" s="16"/>
    </row>
    <row r="115" spans="2:14" ht="14.4" x14ac:dyDescent="0.3">
      <c r="B115" s="16"/>
      <c r="C115" s="16"/>
      <c r="D115" s="16"/>
      <c r="E115" s="16"/>
      <c r="F115" s="16"/>
      <c r="G115" s="16"/>
      <c r="H115" s="55"/>
      <c r="I115" s="55"/>
      <c r="J115" s="16"/>
      <c r="K115" s="16"/>
      <c r="L115" s="16"/>
      <c r="M115" s="16"/>
      <c r="N115" s="16"/>
    </row>
    <row r="116" spans="2:14" ht="14.4" x14ac:dyDescent="0.3">
      <c r="B116" s="16"/>
      <c r="C116" s="16"/>
      <c r="D116" s="16"/>
      <c r="E116" s="16"/>
      <c r="F116" s="16"/>
      <c r="G116" s="16"/>
      <c r="H116" s="55"/>
      <c r="I116" s="55"/>
      <c r="J116" s="16"/>
      <c r="K116" s="16"/>
      <c r="L116" s="16"/>
      <c r="M116" s="16"/>
      <c r="N116" s="16"/>
    </row>
    <row r="117" spans="2:14" ht="14.4" x14ac:dyDescent="0.3">
      <c r="B117" s="16"/>
      <c r="C117" s="16"/>
      <c r="D117" s="16"/>
      <c r="E117" s="16"/>
      <c r="F117" s="16"/>
      <c r="G117" s="16"/>
      <c r="H117" s="55"/>
      <c r="I117" s="55"/>
      <c r="J117" s="16"/>
      <c r="K117" s="16"/>
      <c r="L117" s="16"/>
      <c r="M117" s="16"/>
      <c r="N117" s="16"/>
    </row>
    <row r="118" spans="2:14" ht="14.4" x14ac:dyDescent="0.3">
      <c r="B118" s="16"/>
      <c r="C118" s="16"/>
      <c r="D118" s="16"/>
      <c r="E118" s="16"/>
      <c r="F118" s="16"/>
      <c r="G118" s="16"/>
      <c r="H118" s="55"/>
      <c r="I118" s="55"/>
      <c r="J118" s="16"/>
      <c r="K118" s="16"/>
      <c r="L118" s="16"/>
      <c r="M118" s="16"/>
      <c r="N118" s="16"/>
    </row>
    <row r="119" spans="2:14" ht="14.4" x14ac:dyDescent="0.3">
      <c r="B119" s="16"/>
      <c r="C119" s="16"/>
      <c r="D119" s="16"/>
      <c r="E119" s="16"/>
      <c r="F119" s="16"/>
      <c r="G119" s="16"/>
      <c r="H119" s="55"/>
      <c r="I119" s="55"/>
      <c r="J119" s="16"/>
      <c r="K119" s="16"/>
      <c r="L119" s="16"/>
      <c r="M119" s="16"/>
      <c r="N119" s="16"/>
    </row>
    <row r="120" spans="2:14" ht="14.4" x14ac:dyDescent="0.3">
      <c r="B120" s="16"/>
      <c r="C120" s="16"/>
      <c r="D120" s="16"/>
      <c r="E120" s="16"/>
      <c r="F120" s="16"/>
      <c r="G120" s="16"/>
      <c r="H120" s="55"/>
      <c r="I120" s="55"/>
      <c r="J120" s="16"/>
      <c r="K120" s="16"/>
      <c r="L120" s="16"/>
      <c r="M120" s="16"/>
      <c r="N120" s="16"/>
    </row>
    <row r="121" spans="2:14" x14ac:dyDescent="0.25">
      <c r="H121" s="7"/>
      <c r="I121" s="7"/>
    </row>
    <row r="122" spans="2:14" x14ac:dyDescent="0.25">
      <c r="H122" s="7"/>
      <c r="I122" s="7"/>
    </row>
    <row r="123" spans="2:14" x14ac:dyDescent="0.25">
      <c r="H123" s="7"/>
      <c r="I123" s="7"/>
    </row>
    <row r="124" spans="2:14" x14ac:dyDescent="0.25">
      <c r="H124" s="7"/>
      <c r="I124" s="7"/>
    </row>
    <row r="125" spans="2:14" x14ac:dyDescent="0.25">
      <c r="H125" s="7"/>
      <c r="I125" s="7"/>
    </row>
    <row r="126" spans="2:14" x14ac:dyDescent="0.25">
      <c r="H126" s="7"/>
      <c r="I126" s="7"/>
    </row>
    <row r="127" spans="2:14" x14ac:dyDescent="0.25">
      <c r="H127" s="7"/>
      <c r="I127" s="7"/>
    </row>
    <row r="128" spans="2:14" x14ac:dyDescent="0.25">
      <c r="H128" s="7"/>
      <c r="I128" s="7"/>
    </row>
    <row r="129" spans="8:9" x14ac:dyDescent="0.25">
      <c r="H129" s="7"/>
      <c r="I129" s="7"/>
    </row>
    <row r="130" spans="8:9" x14ac:dyDescent="0.25">
      <c r="H130" s="7"/>
      <c r="I130" s="7"/>
    </row>
    <row r="131" spans="8:9" x14ac:dyDescent="0.25">
      <c r="H131" s="7"/>
      <c r="I131" s="7"/>
    </row>
    <row r="132" spans="8:9" x14ac:dyDescent="0.25">
      <c r="H132" s="7"/>
      <c r="I132" s="7"/>
    </row>
    <row r="133" spans="8:9" x14ac:dyDescent="0.25">
      <c r="H133" s="7"/>
      <c r="I133" s="7"/>
    </row>
    <row r="134" spans="8:9" x14ac:dyDescent="0.25">
      <c r="H134" s="7"/>
      <c r="I134" s="7"/>
    </row>
    <row r="135" spans="8:9" x14ac:dyDescent="0.25">
      <c r="H135" s="7"/>
      <c r="I135" s="7"/>
    </row>
    <row r="136" spans="8:9" x14ac:dyDescent="0.25">
      <c r="H136" s="7"/>
      <c r="I136" s="7"/>
    </row>
    <row r="137" spans="8:9" x14ac:dyDescent="0.25">
      <c r="H137" s="7"/>
      <c r="I137" s="7"/>
    </row>
    <row r="138" spans="8:9" x14ac:dyDescent="0.25">
      <c r="H138" s="7"/>
      <c r="I138" s="7"/>
    </row>
    <row r="139" spans="8:9" x14ac:dyDescent="0.25">
      <c r="H139" s="7"/>
      <c r="I139" s="7"/>
    </row>
    <row r="140" spans="8:9" x14ac:dyDescent="0.25">
      <c r="H140" s="7"/>
      <c r="I140" s="7"/>
    </row>
    <row r="141" spans="8:9" x14ac:dyDescent="0.25">
      <c r="H141" s="7"/>
      <c r="I141" s="7"/>
    </row>
    <row r="142" spans="8:9" x14ac:dyDescent="0.25">
      <c r="H142" s="7"/>
      <c r="I142" s="7"/>
    </row>
    <row r="143" spans="8:9" x14ac:dyDescent="0.25">
      <c r="H143" s="7"/>
      <c r="I143" s="7"/>
    </row>
    <row r="144" spans="8:9" x14ac:dyDescent="0.25">
      <c r="H144" s="7"/>
      <c r="I144" s="7"/>
    </row>
    <row r="145" spans="8:9" x14ac:dyDescent="0.25">
      <c r="H145" s="7"/>
      <c r="I145" s="7"/>
    </row>
    <row r="146" spans="8:9" x14ac:dyDescent="0.25">
      <c r="H146" s="7"/>
      <c r="I146" s="7"/>
    </row>
    <row r="147" spans="8:9" x14ac:dyDescent="0.25">
      <c r="H147" s="7"/>
      <c r="I147" s="7"/>
    </row>
    <row r="148" spans="8:9" x14ac:dyDescent="0.25">
      <c r="H148" s="7"/>
      <c r="I148" s="7"/>
    </row>
    <row r="149" spans="8:9" x14ac:dyDescent="0.25">
      <c r="H149" s="7"/>
      <c r="I149" s="7"/>
    </row>
    <row r="150" spans="8:9" x14ac:dyDescent="0.25">
      <c r="H150" s="7"/>
      <c r="I150" s="7"/>
    </row>
    <row r="151" spans="8:9" x14ac:dyDescent="0.25">
      <c r="H151" s="7"/>
      <c r="I151" s="7"/>
    </row>
    <row r="152" spans="8:9" x14ac:dyDescent="0.25">
      <c r="H152" s="7"/>
      <c r="I152" s="7"/>
    </row>
    <row r="153" spans="8:9" x14ac:dyDescent="0.25">
      <c r="H153" s="7"/>
      <c r="I153" s="7"/>
    </row>
    <row r="154" spans="8:9" x14ac:dyDescent="0.25">
      <c r="H154" s="7"/>
      <c r="I154" s="7"/>
    </row>
    <row r="155" spans="8:9" x14ac:dyDescent="0.25">
      <c r="H155" s="7"/>
      <c r="I155" s="7"/>
    </row>
    <row r="156" spans="8:9" x14ac:dyDescent="0.25">
      <c r="H156" s="7"/>
      <c r="I156" s="7"/>
    </row>
    <row r="157" spans="8:9" x14ac:dyDescent="0.25">
      <c r="H157" s="7"/>
      <c r="I157" s="7"/>
    </row>
    <row r="158" spans="8:9" x14ac:dyDescent="0.25">
      <c r="H158" s="7"/>
      <c r="I158" s="7"/>
    </row>
    <row r="159" spans="8:9" x14ac:dyDescent="0.25">
      <c r="H159" s="7"/>
      <c r="I159" s="7"/>
    </row>
    <row r="160" spans="8:9" x14ac:dyDescent="0.25">
      <c r="H160" s="7"/>
      <c r="I160" s="7"/>
    </row>
    <row r="161" spans="8:9" x14ac:dyDescent="0.25">
      <c r="H161" s="7"/>
      <c r="I161" s="7"/>
    </row>
    <row r="162" spans="8:9" x14ac:dyDescent="0.25">
      <c r="H162" s="7"/>
      <c r="I162" s="7"/>
    </row>
    <row r="163" spans="8:9" x14ac:dyDescent="0.25">
      <c r="H163" s="7"/>
      <c r="I163" s="7"/>
    </row>
    <row r="164" spans="8:9" x14ac:dyDescent="0.25">
      <c r="H164" s="7"/>
      <c r="I164" s="7"/>
    </row>
    <row r="165" spans="8:9" x14ac:dyDescent="0.25">
      <c r="H165" s="7"/>
      <c r="I165" s="7"/>
    </row>
    <row r="166" spans="8:9" x14ac:dyDescent="0.25">
      <c r="H166" s="7"/>
      <c r="I166" s="7"/>
    </row>
    <row r="167" spans="8:9" x14ac:dyDescent="0.25">
      <c r="H167" s="7"/>
      <c r="I167" s="7"/>
    </row>
    <row r="168" spans="8:9" x14ac:dyDescent="0.25">
      <c r="H168" s="7"/>
      <c r="I168" s="7"/>
    </row>
    <row r="169" spans="8:9" x14ac:dyDescent="0.25">
      <c r="H169" s="7"/>
      <c r="I169" s="7"/>
    </row>
  </sheetData>
  <mergeCells count="2">
    <mergeCell ref="K20:M20"/>
    <mergeCell ref="K10:M10"/>
  </mergeCells>
  <pageMargins left="0.75" right="0.75" top="1" bottom="1" header="0.5" footer="0.5"/>
  <pageSetup paperSize="9" orientation="portrait" horizontalDpi="200" verticalDpi="2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F1CCC-55B4-4641-89BE-19AA516E3A90}">
  <sheetPr codeName="Sheet5"/>
  <dimension ref="B1:AI168"/>
  <sheetViews>
    <sheetView showGridLines="0" zoomScaleNormal="100" workbookViewId="0">
      <pane ySplit="6" topLeftCell="A7" activePane="bottomLeft" state="frozen"/>
      <selection pane="bottomLeft" activeCell="B32" sqref="B32"/>
    </sheetView>
  </sheetViews>
  <sheetFormatPr defaultRowHeight="13.2" x14ac:dyDescent="0.25"/>
  <cols>
    <col min="2" max="2" width="16.77734375" bestFit="1" customWidth="1"/>
    <col min="3" max="3" width="13.77734375" bestFit="1" customWidth="1"/>
    <col min="4" max="4" width="10.5546875" customWidth="1"/>
    <col min="5" max="5" width="9.109375" customWidth="1"/>
    <col min="6" max="6" width="10.44140625" bestFit="1" customWidth="1"/>
    <col min="7" max="7" width="14.77734375" bestFit="1" customWidth="1"/>
    <col min="8" max="8" width="9.88671875" bestFit="1" customWidth="1"/>
    <col min="9" max="9" width="7.21875" customWidth="1"/>
    <col min="10" max="10" width="7.21875" bestFit="1" customWidth="1"/>
    <col min="11" max="11" width="10.33203125" bestFit="1" customWidth="1"/>
    <col min="12" max="12" width="7.21875" bestFit="1" customWidth="1"/>
    <col min="13" max="13" width="10.109375" bestFit="1" customWidth="1"/>
    <col min="14" max="15" width="9.88671875" bestFit="1" customWidth="1"/>
    <col min="16" max="16" width="11.44140625" bestFit="1" customWidth="1"/>
    <col min="17" max="17" width="11.88671875" bestFit="1" customWidth="1"/>
    <col min="18" max="19" width="9" bestFit="1" customWidth="1"/>
    <col min="20" max="21" width="9.88671875" bestFit="1" customWidth="1"/>
    <col min="22" max="22" width="11.44140625" bestFit="1" customWidth="1"/>
    <col min="23" max="23" width="11.88671875" bestFit="1" customWidth="1"/>
    <col min="24" max="25" width="9" bestFit="1" customWidth="1"/>
  </cols>
  <sheetData>
    <row r="1" spans="2:35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35" x14ac:dyDescent="0.2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2:35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2:35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2:35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2:35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2:35" ht="15" customHeight="1" thickBot="1" x14ac:dyDescent="0.3">
      <c r="B7" s="5"/>
    </row>
    <row r="8" spans="2:35" ht="15" customHeight="1" thickBot="1" x14ac:dyDescent="0.35">
      <c r="B8" s="85"/>
      <c r="C8" s="86" t="s">
        <v>6</v>
      </c>
      <c r="D8" s="87"/>
      <c r="E8" s="16"/>
      <c r="F8" s="16"/>
      <c r="G8" s="16"/>
      <c r="H8" s="16"/>
      <c r="I8" s="16"/>
      <c r="J8" s="16"/>
      <c r="K8" s="16"/>
      <c r="L8" s="16"/>
      <c r="M8" s="16"/>
      <c r="N8" s="124" t="s">
        <v>74</v>
      </c>
      <c r="O8" s="126"/>
      <c r="P8" s="126"/>
      <c r="Q8" s="126"/>
      <c r="R8" s="126"/>
      <c r="S8" s="126"/>
      <c r="T8" s="130" t="s">
        <v>75</v>
      </c>
      <c r="U8" s="126"/>
      <c r="V8" s="126"/>
      <c r="W8" s="126"/>
      <c r="X8" s="126"/>
      <c r="Y8" s="131"/>
      <c r="Z8" s="130" t="s">
        <v>80</v>
      </c>
      <c r="AA8" s="126"/>
      <c r="AB8" s="126"/>
      <c r="AC8" s="126"/>
      <c r="AD8" s="126"/>
      <c r="AE8" s="126"/>
      <c r="AF8" s="126"/>
      <c r="AG8" s="125"/>
      <c r="AH8" s="16"/>
      <c r="AI8" s="16"/>
    </row>
    <row r="9" spans="2:35" ht="15" customHeight="1" x14ac:dyDescent="0.3">
      <c r="B9" s="88" t="s">
        <v>5</v>
      </c>
      <c r="C9" s="89" t="s">
        <v>19</v>
      </c>
      <c r="D9" s="90" t="s">
        <v>20</v>
      </c>
      <c r="E9" s="16"/>
      <c r="F9" s="16"/>
      <c r="G9" s="16"/>
      <c r="H9" s="16"/>
      <c r="I9" s="105"/>
      <c r="J9" s="106" t="s">
        <v>21</v>
      </c>
      <c r="K9" s="107" t="s">
        <v>24</v>
      </c>
      <c r="L9" s="106" t="s">
        <v>22</v>
      </c>
      <c r="M9" s="107" t="s">
        <v>23</v>
      </c>
      <c r="N9" s="106" t="s">
        <v>27</v>
      </c>
      <c r="O9" s="106" t="s">
        <v>29</v>
      </c>
      <c r="P9" s="106" t="s">
        <v>33</v>
      </c>
      <c r="Q9" s="106" t="s">
        <v>30</v>
      </c>
      <c r="R9" s="106" t="s">
        <v>32</v>
      </c>
      <c r="S9" s="106" t="s">
        <v>35</v>
      </c>
      <c r="T9" s="106" t="s">
        <v>27</v>
      </c>
      <c r="U9" s="106" t="s">
        <v>29</v>
      </c>
      <c r="V9" s="106" t="s">
        <v>33</v>
      </c>
      <c r="W9" s="106" t="s">
        <v>30</v>
      </c>
      <c r="X9" s="106" t="s">
        <v>32</v>
      </c>
      <c r="Y9" s="106" t="s">
        <v>35</v>
      </c>
      <c r="Z9" s="106" t="s">
        <v>81</v>
      </c>
      <c r="AA9" s="106" t="s">
        <v>82</v>
      </c>
      <c r="AB9" s="106" t="s">
        <v>83</v>
      </c>
      <c r="AC9" s="106" t="s">
        <v>84</v>
      </c>
      <c r="AD9" s="106" t="s">
        <v>85</v>
      </c>
      <c r="AE9" s="106" t="s">
        <v>86</v>
      </c>
      <c r="AF9" s="106" t="s">
        <v>87</v>
      </c>
      <c r="AG9" s="108" t="s">
        <v>88</v>
      </c>
      <c r="AH9" s="16"/>
      <c r="AI9" s="16"/>
    </row>
    <row r="10" spans="2:35" ht="15" customHeight="1" x14ac:dyDescent="0.3">
      <c r="B10" s="92">
        <v>1</v>
      </c>
      <c r="C10" s="93">
        <v>7.5000000000000002E-4</v>
      </c>
      <c r="D10" s="94">
        <f>C10</f>
        <v>7.5000000000000002E-4</v>
      </c>
      <c r="E10" s="16"/>
      <c r="F10" s="16"/>
      <c r="G10" s="16" t="s">
        <v>90</v>
      </c>
      <c r="H10" s="16"/>
      <c r="I10" s="81">
        <v>0</v>
      </c>
      <c r="J10" s="82" cm="1">
        <f t="array" aca="1" ref="J10" ca="1">Cubic_spline(Tenors,FundingSpread,I10)</f>
        <v>5.8084192278329283E-4</v>
      </c>
      <c r="K10" s="83"/>
      <c r="L10" s="82" cm="1">
        <f t="array" aca="1" ref="L10" ca="1">Cubic_spline(Tenors,FundingSpreadLending,I10)</f>
        <v>5.8084192278329283E-4</v>
      </c>
      <c r="M10" s="83"/>
      <c r="N10" s="104">
        <v>0</v>
      </c>
      <c r="O10" s="104">
        <v>-1.5337368223195578</v>
      </c>
      <c r="P10" s="104">
        <v>6.64966252491039</v>
      </c>
      <c r="Q10" s="104">
        <v>0</v>
      </c>
      <c r="R10" s="104">
        <v>5.1159257025909994</v>
      </c>
      <c r="S10" s="104">
        <v>0</v>
      </c>
      <c r="T10" s="104">
        <v>2.7390088772084318</v>
      </c>
      <c r="U10" s="104">
        <v>0</v>
      </c>
      <c r="V10" s="104">
        <v>0</v>
      </c>
      <c r="W10" s="104">
        <v>-9.9732185525032619</v>
      </c>
      <c r="X10" s="104">
        <v>0</v>
      </c>
      <c r="Y10" s="104">
        <v>-7.2342096752947587</v>
      </c>
      <c r="Z10" s="104">
        <v>1.564353488732362</v>
      </c>
      <c r="AA10" s="104">
        <v>1.3695044386042159</v>
      </c>
      <c r="AB10" s="104">
        <v>3.7158045975738863</v>
      </c>
      <c r="AC10" s="104">
        <v>-1.5337368223195578</v>
      </c>
      <c r="AD10" s="104">
        <v>0</v>
      </c>
      <c r="AE10" s="104">
        <v>0</v>
      </c>
      <c r="AF10" s="104">
        <v>0</v>
      </c>
      <c r="AG10" s="109">
        <v>0</v>
      </c>
      <c r="AH10" s="16"/>
      <c r="AI10" s="16"/>
    </row>
    <row r="11" spans="2:35" ht="15" customHeight="1" x14ac:dyDescent="0.3">
      <c r="B11" s="92">
        <v>3</v>
      </c>
      <c r="C11" s="93">
        <v>1.3500000000000001E-3</v>
      </c>
      <c r="D11" s="94">
        <f t="shared" ref="D11:D15" si="0">C11</f>
        <v>1.3500000000000001E-3</v>
      </c>
      <c r="E11" s="16"/>
      <c r="F11" s="16"/>
      <c r="G11" s="16" t="s">
        <v>91</v>
      </c>
      <c r="H11" s="16"/>
      <c r="I11" s="81">
        <v>0.25</v>
      </c>
      <c r="J11" s="82" cm="1">
        <f t="array" aca="1" ref="J11" ca="1">Cubic_spline(Tenors,FundingSpread,I11)</f>
        <v>6.3744231533746643E-4</v>
      </c>
      <c r="K11" s="30">
        <f t="shared" ref="K11:K38" si="1">EXP(-I10*J10)-EXP(-I11*J11)</f>
        <v>1.5934788161175995E-4</v>
      </c>
      <c r="L11" s="82" cm="1">
        <f t="array" aca="1" ref="L11" ca="1">Cubic_spline(Tenors,FundingSpreadLending,I11)</f>
        <v>6.3744231533746643E-4</v>
      </c>
      <c r="M11" s="30">
        <f>EXP(-I10*L10)-EXP(-I11*L11)</f>
        <v>1.5934788161175995E-4</v>
      </c>
      <c r="N11" s="104">
        <v>1.1852589924947752</v>
      </c>
      <c r="O11" s="104">
        <v>-1.1653271159356722</v>
      </c>
      <c r="P11" s="104">
        <v>7.1179590152394807</v>
      </c>
      <c r="Q11" s="104">
        <v>-0.44671615682081495</v>
      </c>
      <c r="R11" s="104">
        <v>7.2233493294340798</v>
      </c>
      <c r="S11" s="104">
        <v>-0.53217459445631854</v>
      </c>
      <c r="T11" s="104">
        <v>3.3496921726236089</v>
      </c>
      <c r="U11" s="104">
        <v>-0.61092153302965257</v>
      </c>
      <c r="V11" s="104">
        <v>1.7806565432277472</v>
      </c>
      <c r="W11" s="104">
        <v>-11.748973262542616</v>
      </c>
      <c r="X11" s="104">
        <v>1.1963894057484381</v>
      </c>
      <c r="Y11" s="104">
        <v>-8.4259354854693544</v>
      </c>
      <c r="Z11" s="104">
        <v>1.97271013945522</v>
      </c>
      <c r="AA11" s="104">
        <v>1.5845106933463589</v>
      </c>
      <c r="AB11" s="104">
        <v>3.4140996185908943</v>
      </c>
      <c r="AC11" s="104">
        <v>0.25202887804161428</v>
      </c>
      <c r="AD11" s="104">
        <v>-0.41722374589082478</v>
      </c>
      <c r="AE11" s="104">
        <v>-0.21512537354938219</v>
      </c>
      <c r="AF11" s="104">
        <v>0.33227152646639813</v>
      </c>
      <c r="AG11" s="109">
        <v>-0.23209700148250964</v>
      </c>
      <c r="AH11" s="16"/>
      <c r="AI11" s="16"/>
    </row>
    <row r="12" spans="2:35" ht="15" customHeight="1" x14ac:dyDescent="0.3">
      <c r="B12" s="92">
        <v>5</v>
      </c>
      <c r="C12" s="93">
        <v>3.3E-3</v>
      </c>
      <c r="D12" s="94">
        <f t="shared" si="0"/>
        <v>3.3E-3</v>
      </c>
      <c r="E12" s="16"/>
      <c r="F12" s="16"/>
      <c r="G12" s="16" t="s">
        <v>92</v>
      </c>
      <c r="H12" s="16"/>
      <c r="I12" s="81">
        <v>0.5</v>
      </c>
      <c r="J12" s="82" cm="1">
        <f t="array" aca="1" ref="J12" ca="1">Cubic_spline(Tenors,FundingSpread,I12)</f>
        <v>6.8177627144905273E-4</v>
      </c>
      <c r="K12" s="30">
        <f t="shared" si="1"/>
        <v>1.8148215835378512E-4</v>
      </c>
      <c r="L12" s="82" cm="1">
        <f t="array" aca="1" ref="L12" ca="1">Cubic_spline(Tenors,FundingSpreadLending,I12)</f>
        <v>6.8177627144905273E-4</v>
      </c>
      <c r="M12" s="30">
        <f t="shared" ref="M12:M38" si="2">EXP(-I11*L11)-EXP(-I12*L12)</f>
        <v>1.8148215835378512E-4</v>
      </c>
      <c r="N12" s="104">
        <v>1.6743272923086159</v>
      </c>
      <c r="O12" s="104">
        <v>-1.6097880247983363</v>
      </c>
      <c r="P12" s="104">
        <v>7.7330503927898757</v>
      </c>
      <c r="Q12" s="104">
        <v>-0.95700349404349638</v>
      </c>
      <c r="R12" s="104">
        <v>7.9850050689073564</v>
      </c>
      <c r="S12" s="104">
        <v>-1.1444189026506939</v>
      </c>
      <c r="T12" s="104">
        <v>3.8896459425182948</v>
      </c>
      <c r="U12" s="104">
        <v>-0.9461371580707344</v>
      </c>
      <c r="V12" s="104">
        <v>3.115116539074728</v>
      </c>
      <c r="W12" s="104">
        <v>-13.365231449455116</v>
      </c>
      <c r="X12" s="104">
        <v>2.1986344172103989</v>
      </c>
      <c r="Y12" s="104">
        <v>-9.5052405431432341</v>
      </c>
      <c r="Z12" s="104">
        <v>2.3701582432587829</v>
      </c>
      <c r="AA12" s="104">
        <v>1.8502938231697408</v>
      </c>
      <c r="AB12" s="104">
        <v>3.2651484766003436</v>
      </c>
      <c r="AC12" s="104">
        <v>0.49940452587848677</v>
      </c>
      <c r="AD12" s="104">
        <v>-0.72155077530619027</v>
      </c>
      <c r="AE12" s="104">
        <v>-0.37853943094595943</v>
      </c>
      <c r="AF12" s="104">
        <v>0.39053656196966802</v>
      </c>
      <c r="AG12" s="109">
        <v>-0.43486525836821194</v>
      </c>
      <c r="AH12" s="16"/>
      <c r="AI12" s="16"/>
    </row>
    <row r="13" spans="2:35" ht="15" customHeight="1" x14ac:dyDescent="0.3">
      <c r="B13" s="92">
        <v>7</v>
      </c>
      <c r="C13" s="93">
        <v>5.2500000000000003E-3</v>
      </c>
      <c r="D13" s="94">
        <f t="shared" si="0"/>
        <v>5.2500000000000003E-3</v>
      </c>
      <c r="E13" s="16"/>
      <c r="F13" s="16"/>
      <c r="G13" s="16" t="s">
        <v>93</v>
      </c>
      <c r="H13" s="16"/>
      <c r="I13" s="81">
        <v>0.75</v>
      </c>
      <c r="J13" s="82" cm="1">
        <f t="array" aca="1" ref="J13" ca="1">Cubic_spline(Tenors,FundingSpread,I13)</f>
        <v>7.1793254505791992E-4</v>
      </c>
      <c r="K13" s="30">
        <f t="shared" si="1"/>
        <v>1.9747443096007622E-4</v>
      </c>
      <c r="L13" s="82" cm="1">
        <f t="array" aca="1" ref="L13" ca="1">Cubic_spline(Tenors,FundingSpreadLending,I13)</f>
        <v>7.1793254505791992E-4</v>
      </c>
      <c r="M13" s="30">
        <f t="shared" si="2"/>
        <v>1.9747443096007622E-4</v>
      </c>
      <c r="N13" s="104">
        <v>2.0735670195449218</v>
      </c>
      <c r="O13" s="104">
        <v>-1.973583294652681</v>
      </c>
      <c r="P13" s="104">
        <v>8.3287237230457354</v>
      </c>
      <c r="Q13" s="104">
        <v>-1.2963687711884677</v>
      </c>
      <c r="R13" s="104">
        <v>8.6428429224809094</v>
      </c>
      <c r="S13" s="104">
        <v>-1.5105042457314106</v>
      </c>
      <c r="T13" s="104">
        <v>4.3761965144592949</v>
      </c>
      <c r="U13" s="104">
        <v>-1.1548152850718538</v>
      </c>
      <c r="V13" s="104">
        <v>3.955718326376108</v>
      </c>
      <c r="W13" s="104">
        <v>-14.794791375760214</v>
      </c>
      <c r="X13" s="104">
        <v>2.8497441683437916</v>
      </c>
      <c r="Y13" s="104">
        <v>-10.46743598834046</v>
      </c>
      <c r="Z13" s="104">
        <v>2.6633082732001618</v>
      </c>
      <c r="AA13" s="104">
        <v>2.0444388158793085</v>
      </c>
      <c r="AB13" s="104">
        <v>3.2056440192563782</v>
      </c>
      <c r="AC13" s="104">
        <v>0.72945181414506932</v>
      </c>
      <c r="AD13" s="104">
        <v>-0.85750536912664033</v>
      </c>
      <c r="AE13" s="104">
        <v>-0.43374820118558821</v>
      </c>
      <c r="AF13" s="104">
        <v>0.41021741383364485</v>
      </c>
      <c r="AG13" s="109">
        <v>-0.62946808925282682</v>
      </c>
      <c r="AH13" s="16"/>
      <c r="AI13" s="16"/>
    </row>
    <row r="14" spans="2:35" ht="15" customHeight="1" x14ac:dyDescent="0.3">
      <c r="B14" s="92">
        <v>10</v>
      </c>
      <c r="C14" s="93">
        <v>6.7499999999999991E-3</v>
      </c>
      <c r="D14" s="94">
        <f t="shared" si="0"/>
        <v>6.7499999999999991E-3</v>
      </c>
      <c r="E14" s="16"/>
      <c r="F14" s="16"/>
      <c r="G14" s="16"/>
      <c r="H14" s="16"/>
      <c r="I14" s="81">
        <v>1</v>
      </c>
      <c r="J14" s="82" cm="1">
        <f t="array" aca="1" ref="J14" ca="1">Cubic_spline(Tenors,FundingSpread,I14)</f>
        <v>7.5000000651925802E-4</v>
      </c>
      <c r="K14" s="30">
        <f t="shared" si="1"/>
        <v>2.1141435588811763E-4</v>
      </c>
      <c r="L14" s="82" cm="1">
        <f t="array" aca="1" ref="L14" ca="1">Cubic_spline(Tenors,FundingSpreadLending,I14)</f>
        <v>7.5000000651925802E-4</v>
      </c>
      <c r="M14" s="30">
        <f t="shared" si="2"/>
        <v>2.1141435588811763E-4</v>
      </c>
      <c r="N14" s="104">
        <v>2.4136013238540155</v>
      </c>
      <c r="O14" s="104">
        <v>-2.1814988423543391</v>
      </c>
      <c r="P14" s="104">
        <v>8.8876979756007639</v>
      </c>
      <c r="Q14" s="104">
        <v>-1.5000926622635857</v>
      </c>
      <c r="R14" s="104">
        <v>9.3023671265846932</v>
      </c>
      <c r="S14" s="104">
        <v>-1.6826593317478464</v>
      </c>
      <c r="T14" s="104">
        <v>4.7728897026527362</v>
      </c>
      <c r="U14" s="104">
        <v>-1.2490242124345914</v>
      </c>
      <c r="V14" s="104">
        <v>4.4802070483248029</v>
      </c>
      <c r="W14" s="104">
        <v>-16.134800336493949</v>
      </c>
      <c r="X14" s="104">
        <v>3.2838505509834222</v>
      </c>
      <c r="Y14" s="104">
        <v>-11.414578348934411</v>
      </c>
      <c r="Z14" s="104">
        <v>2.9747355860797917</v>
      </c>
      <c r="AA14" s="104">
        <v>2.2423797445212825</v>
      </c>
      <c r="AB14" s="104">
        <v>3.2577527574782397</v>
      </c>
      <c r="AC14" s="104">
        <v>0.82749903850538775</v>
      </c>
      <c r="AD14" s="104">
        <v>-0.96509534609944481</v>
      </c>
      <c r="AE14" s="104">
        <v>-0.48044699941221042</v>
      </c>
      <c r="AF14" s="104">
        <v>0.35827957076952216</v>
      </c>
      <c r="AG14" s="109">
        <v>-0.59539655700571348</v>
      </c>
      <c r="AH14" s="16"/>
      <c r="AI14" s="16"/>
    </row>
    <row r="15" spans="2:35" ht="15" customHeight="1" thickBot="1" x14ac:dyDescent="0.35">
      <c r="B15" s="95">
        <v>20</v>
      </c>
      <c r="C15" s="96">
        <v>7.3499999999999998E-3</v>
      </c>
      <c r="D15" s="97">
        <f t="shared" si="0"/>
        <v>7.3499999999999998E-3</v>
      </c>
      <c r="E15" s="16"/>
      <c r="F15" s="16"/>
      <c r="G15" s="16"/>
      <c r="H15" s="16"/>
      <c r="I15" s="81">
        <v>1.25</v>
      </c>
      <c r="J15" s="82" cm="1">
        <f t="array" aca="1" ref="J15" ca="1">Cubic_spline(Tenors,FundingSpread,I15)</f>
        <v>7.8206746798059612E-4</v>
      </c>
      <c r="K15" s="30">
        <f t="shared" si="1"/>
        <v>2.2738782826614568E-4</v>
      </c>
      <c r="L15" s="82" cm="1">
        <f t="array" aca="1" ref="L15" ca="1">Cubic_spline(Tenors,FundingSpreadLending,I15)</f>
        <v>7.8206746798059612E-4</v>
      </c>
      <c r="M15" s="30">
        <f t="shared" si="2"/>
        <v>2.2738782826614568E-4</v>
      </c>
      <c r="N15" s="104">
        <v>2.6789378946419142</v>
      </c>
      <c r="O15" s="104">
        <v>-2.530405839617452</v>
      </c>
      <c r="P15" s="104">
        <v>9.5146048440935296</v>
      </c>
      <c r="Q15" s="104">
        <v>-1.6197286337393157</v>
      </c>
      <c r="R15" s="104">
        <v>9.9604817331685851</v>
      </c>
      <c r="S15" s="104">
        <v>-1.9170734677899186</v>
      </c>
      <c r="T15" s="104">
        <v>5.1673445886255047</v>
      </c>
      <c r="U15" s="104">
        <v>-1.2751580467851715</v>
      </c>
      <c r="V15" s="104">
        <v>4.7372021307512417</v>
      </c>
      <c r="W15" s="104">
        <v>-17.544003796560322</v>
      </c>
      <c r="X15" s="104">
        <v>3.5227610458793324</v>
      </c>
      <c r="Y15" s="104">
        <v>-12.437376169848079</v>
      </c>
      <c r="Z15" s="104">
        <v>3.2601983493557389</v>
      </c>
      <c r="AA15" s="104">
        <v>2.4045007446813886</v>
      </c>
      <c r="AB15" s="104">
        <v>3.3014358221763085</v>
      </c>
      <c r="AC15" s="104">
        <v>0.99434681695515947</v>
      </c>
      <c r="AD15" s="104">
        <v>-0.97419210723071947</v>
      </c>
      <c r="AE15" s="104">
        <v>-0.45840747376122115</v>
      </c>
      <c r="AF15" s="104">
        <v>0.361340875132725</v>
      </c>
      <c r="AG15" s="109">
        <v>-0.84581476193070404</v>
      </c>
      <c r="AH15" s="16"/>
      <c r="AI15" s="16"/>
    </row>
    <row r="16" spans="2:35" ht="15" customHeight="1" thickBot="1" x14ac:dyDescent="0.35">
      <c r="B16" s="16"/>
      <c r="C16" s="16"/>
      <c r="D16" s="16"/>
      <c r="E16" s="16"/>
      <c r="F16" s="16"/>
      <c r="G16" s="16"/>
      <c r="H16" s="16"/>
      <c r="I16" s="81">
        <v>1.5</v>
      </c>
      <c r="J16" s="82" cm="1">
        <f t="array" aca="1" ref="J16" ca="1">Cubic_spline(Tenors,FundingSpread,I16)</f>
        <v>8.1822374158946332E-4</v>
      </c>
      <c r="K16" s="30">
        <f t="shared" si="1"/>
        <v>2.4947608899050788E-4</v>
      </c>
      <c r="L16" s="82" cm="1">
        <f t="array" aca="1" ref="L16" ca="1">Cubic_spline(Tenors,FundingSpreadLending,I16)</f>
        <v>8.1822374158946332E-4</v>
      </c>
      <c r="M16" s="30">
        <f t="shared" si="2"/>
        <v>2.4947608899050788E-4</v>
      </c>
      <c r="N16" s="104">
        <v>2.8241893516033496</v>
      </c>
      <c r="O16" s="104">
        <v>-2.8562109396009046</v>
      </c>
      <c r="P16" s="104">
        <v>9.7178352822981555</v>
      </c>
      <c r="Q16" s="104">
        <v>-1.7427028130099307</v>
      </c>
      <c r="R16" s="104">
        <v>10.067245781559945</v>
      </c>
      <c r="S16" s="104">
        <v>-2.1241349002692762</v>
      </c>
      <c r="T16" s="104">
        <v>5.2764325123960578</v>
      </c>
      <c r="U16" s="104">
        <v>-1.2976960220985065</v>
      </c>
      <c r="V16" s="104">
        <v>5.05731654659232</v>
      </c>
      <c r="W16" s="104">
        <v>-18.106167228501818</v>
      </c>
      <c r="X16" s="104">
        <v>3.8082843400400077</v>
      </c>
      <c r="Y16" s="104">
        <v>-12.878398531651946</v>
      </c>
      <c r="Z16" s="104">
        <v>3.3093385957365333</v>
      </c>
      <c r="AA16" s="104">
        <v>2.4038981403247663</v>
      </c>
      <c r="AB16" s="104">
        <v>3.2932158820194917</v>
      </c>
      <c r="AC16" s="104">
        <v>1.0607931634791541</v>
      </c>
      <c r="AD16" s="104">
        <v>-0.95497644314651298</v>
      </c>
      <c r="AE16" s="104">
        <v>-0.41452989517598987</v>
      </c>
      <c r="AF16" s="104">
        <v>0.33818618952993817</v>
      </c>
      <c r="AG16" s="109">
        <v>-1.0928147514767113</v>
      </c>
      <c r="AH16" s="16"/>
      <c r="AI16" s="16"/>
    </row>
    <row r="17" spans="2:35" ht="15" customHeight="1" thickBot="1" x14ac:dyDescent="0.35">
      <c r="B17" s="124" t="s">
        <v>74</v>
      </c>
      <c r="C17" s="126"/>
      <c r="D17" s="126"/>
      <c r="E17" s="126"/>
      <c r="F17" s="126"/>
      <c r="G17" s="125"/>
      <c r="H17" s="16"/>
      <c r="I17" s="81">
        <v>1.75</v>
      </c>
      <c r="J17" s="82" cm="1">
        <f t="array" aca="1" ref="J17" ca="1">Cubic_spline(Tenors,FundingSpread,I17)</f>
        <v>8.6255769770104962E-4</v>
      </c>
      <c r="K17" s="30">
        <f t="shared" si="1"/>
        <v>2.8175454106471598E-4</v>
      </c>
      <c r="L17" s="82" cm="1">
        <f t="array" aca="1" ref="L17" ca="1">Cubic_spline(Tenors,FundingSpreadLending,I17)</f>
        <v>8.6255769770104962E-4</v>
      </c>
      <c r="M17" s="30">
        <f t="shared" si="2"/>
        <v>2.8175454106471598E-4</v>
      </c>
      <c r="N17" s="104">
        <v>3.0182660303275188</v>
      </c>
      <c r="O17" s="104">
        <v>-3.0505434163848228</v>
      </c>
      <c r="P17" s="104">
        <v>9.850092818190145</v>
      </c>
      <c r="Q17" s="104">
        <v>-1.7614343639006522</v>
      </c>
      <c r="R17" s="104">
        <v>10.310780881863366</v>
      </c>
      <c r="S17" s="104">
        <v>-2.2543998136311738</v>
      </c>
      <c r="T17" s="104">
        <v>5.3661483049251446</v>
      </c>
      <c r="U17" s="104">
        <v>-1.2796106723076095</v>
      </c>
      <c r="V17" s="104">
        <v>5.1572283763464046</v>
      </c>
      <c r="W17" s="104">
        <v>-18.57487828862617</v>
      </c>
      <c r="X17" s="104">
        <v>3.9372572452048269</v>
      </c>
      <c r="Y17" s="104">
        <v>-13.268369524867047</v>
      </c>
      <c r="Z17" s="104">
        <v>3.3834421834430444</v>
      </c>
      <c r="AA17" s="104">
        <v>2.4287643918703141</v>
      </c>
      <c r="AB17" s="104">
        <v>3.2603538309001938</v>
      </c>
      <c r="AC17" s="104">
        <v>1.2382204756498092</v>
      </c>
      <c r="AD17" s="104">
        <v>-0.92602209201003205</v>
      </c>
      <c r="AE17" s="104">
        <v>-0.3854955755615469</v>
      </c>
      <c r="AF17" s="104">
        <v>0.32761571564751685</v>
      </c>
      <c r="AG17" s="109">
        <v>-1.2704978617071137</v>
      </c>
      <c r="AH17" s="16"/>
      <c r="AI17" s="16"/>
    </row>
    <row r="18" spans="2:35" ht="15" customHeight="1" x14ac:dyDescent="0.3">
      <c r="B18" s="56"/>
      <c r="C18" s="106" t="s">
        <v>28</v>
      </c>
      <c r="D18" s="106" t="s">
        <v>26</v>
      </c>
      <c r="E18" s="106" t="s">
        <v>31</v>
      </c>
      <c r="F18" s="106" t="s">
        <v>34</v>
      </c>
      <c r="G18" s="110" t="s">
        <v>36</v>
      </c>
      <c r="H18" s="16"/>
      <c r="I18" s="81">
        <v>2</v>
      </c>
      <c r="J18" s="82" cm="1">
        <f t="array" aca="1" ref="J18" ca="1">Cubic_spline(Tenors,FundingSpread,I18)</f>
        <v>9.191580320475623E-4</v>
      </c>
      <c r="K18" s="30">
        <f t="shared" si="1"/>
        <v>3.2829011091128901E-4</v>
      </c>
      <c r="L18" s="82" cm="1">
        <f t="array" aca="1" ref="L18" ca="1">Cubic_spline(Tenors,FundingSpreadLending,I18)</f>
        <v>9.191580320475623E-4</v>
      </c>
      <c r="M18" s="30">
        <f t="shared" si="2"/>
        <v>3.2829011091128901E-4</v>
      </c>
      <c r="N18" s="104">
        <v>3.1756988778796393</v>
      </c>
      <c r="O18" s="104">
        <v>-3.399052921208086</v>
      </c>
      <c r="P18" s="104">
        <v>9.791783334159657</v>
      </c>
      <c r="Q18" s="104">
        <v>-1.8191465641544429</v>
      </c>
      <c r="R18" s="104">
        <v>10.18697447511971</v>
      </c>
      <c r="S18" s="104">
        <v>-2.4376917484429343</v>
      </c>
      <c r="T18" s="104">
        <v>5.2966594025399569</v>
      </c>
      <c r="U18" s="104">
        <v>-1.2681611894733165</v>
      </c>
      <c r="V18" s="104">
        <v>5.3186111060872641</v>
      </c>
      <c r="W18" s="104">
        <v>-18.623506462285349</v>
      </c>
      <c r="X18" s="104">
        <v>4.1152007826417876</v>
      </c>
      <c r="Y18" s="104">
        <v>-13.391597925773237</v>
      </c>
      <c r="Z18" s="104">
        <v>3.3962527719657283</v>
      </c>
      <c r="AA18" s="104">
        <v>2.3855222896371191</v>
      </c>
      <c r="AB18" s="104">
        <v>3.162946859764908</v>
      </c>
      <c r="AC18" s="104">
        <v>1.2422525537519538</v>
      </c>
      <c r="AD18" s="104">
        <v>-0.94741687439033273</v>
      </c>
      <c r="AE18" s="104">
        <v>-0.37127318310379742</v>
      </c>
      <c r="AF18" s="104">
        <v>0.34660490613159689</v>
      </c>
      <c r="AG18" s="109">
        <v>-1.4656065970804009</v>
      </c>
      <c r="AH18" s="16"/>
      <c r="AI18" s="16"/>
    </row>
    <row r="19" spans="2:35" ht="15" customHeight="1" x14ac:dyDescent="0.3">
      <c r="B19" s="37" t="s">
        <v>8</v>
      </c>
      <c r="C19" s="111">
        <f>-SUMPRODUCT(K11:K38,N11:N38)*1000000</f>
        <v>-64390.819566559978</v>
      </c>
      <c r="D19" s="112">
        <f>-SUMPRODUCT(K11:K38,P11:P38)*1000000</f>
        <v>-181984.16933175692</v>
      </c>
      <c r="E19" s="111">
        <f>-SUMPRODUCT(K11:K38,R11:R38)*1000000</f>
        <v>-197150.14917639425</v>
      </c>
      <c r="F19" s="111">
        <f>E19-D19</f>
        <v>-15165.979844637332</v>
      </c>
      <c r="G19" s="100">
        <f>F19*120%</f>
        <v>-18199.175813564798</v>
      </c>
      <c r="H19" s="16"/>
      <c r="I19" s="81">
        <v>2.25</v>
      </c>
      <c r="J19" s="82" cm="1">
        <f t="array" aca="1" ref="J19" ca="1">Cubic_spline(Tenors,FundingSpread,I19)</f>
        <v>9.9211361498419137E-4</v>
      </c>
      <c r="K19" s="30">
        <f t="shared" si="1"/>
        <v>3.9313860790213262E-4</v>
      </c>
      <c r="L19" s="82" cm="1">
        <f t="array" aca="1" ref="L19" ca="1">Cubic_spline(Tenors,FundingSpreadLending,I19)</f>
        <v>9.9211361498419137E-4</v>
      </c>
      <c r="M19" s="30">
        <f t="shared" si="2"/>
        <v>3.9313860790213262E-4</v>
      </c>
      <c r="N19" s="104">
        <v>3.3928401358992488</v>
      </c>
      <c r="O19" s="104">
        <v>-3.7150468252980686</v>
      </c>
      <c r="P19" s="104">
        <v>9.7566506737350007</v>
      </c>
      <c r="Q19" s="104">
        <v>-1.7637376284495492</v>
      </c>
      <c r="R19" s="104">
        <v>10.188169604216652</v>
      </c>
      <c r="S19" s="104">
        <v>-2.5174632483300305</v>
      </c>
      <c r="T19" s="104">
        <v>5.1844800132922941</v>
      </c>
      <c r="U19" s="104">
        <v>-1.1899740624554065</v>
      </c>
      <c r="V19" s="104">
        <v>5.1734805029786788</v>
      </c>
      <c r="W19" s="104">
        <v>-18.713135830430264</v>
      </c>
      <c r="X19" s="104">
        <v>4.0559794581485367</v>
      </c>
      <c r="Y19" s="104">
        <v>-13.601128834763276</v>
      </c>
      <c r="Z19" s="104">
        <v>3.3263980447814321</v>
      </c>
      <c r="AA19" s="104">
        <v>2.2892378337628343</v>
      </c>
      <c r="AB19" s="104">
        <v>3.121650300132691</v>
      </c>
      <c r="AC19" s="104">
        <v>1.4508834255397014</v>
      </c>
      <c r="AD19" s="104">
        <v>-0.81173295891989783</v>
      </c>
      <c r="AE19" s="104">
        <v>-0.29198485834438997</v>
      </c>
      <c r="AF19" s="104">
        <v>0.3593446838727804</v>
      </c>
      <c r="AG19" s="109">
        <v>-1.7730901149385239</v>
      </c>
      <c r="AH19" s="16"/>
      <c r="AI19" s="16"/>
    </row>
    <row r="20" spans="2:35" ht="15" customHeight="1" x14ac:dyDescent="0.3">
      <c r="B20" s="37" t="s">
        <v>9</v>
      </c>
      <c r="C20" s="98">
        <f>-SUMPRODUCT(M11:M38,O11:O38)*1000000</f>
        <v>90621.762642548187</v>
      </c>
      <c r="D20" s="112">
        <f>-SUMPRODUCT(M11:M38,Q11:Q38)*1000000</f>
        <v>27384.066220369918</v>
      </c>
      <c r="E20" s="98">
        <f>-SUMPRODUCT(M11:M38,S11:S38)*1000000</f>
        <v>68780.989140995473</v>
      </c>
      <c r="F20" s="98">
        <f>E20-D20</f>
        <v>41396.922920625555</v>
      </c>
      <c r="G20" s="100"/>
      <c r="H20" s="16"/>
      <c r="I20" s="81">
        <v>2.5</v>
      </c>
      <c r="J20" s="82" cm="1">
        <f t="array" aca="1" ref="J20" ca="1">Cubic_spline(Tenors,FundingSpread,I20)</f>
        <v>1.0855132877622964E-3</v>
      </c>
      <c r="K20" s="30">
        <f t="shared" si="1"/>
        <v>4.8033823451432145E-4</v>
      </c>
      <c r="L20" s="82" cm="1">
        <f t="array" aca="1" ref="L20" ca="1">Cubic_spline(Tenors,FundingSpreadLending,I20)</f>
        <v>1.0855132877622964E-3</v>
      </c>
      <c r="M20" s="30">
        <f t="shared" si="2"/>
        <v>4.8033823451432145E-4</v>
      </c>
      <c r="N20" s="104">
        <v>3.4907490757968609</v>
      </c>
      <c r="O20" s="104">
        <v>-3.9956409986012678</v>
      </c>
      <c r="P20" s="104">
        <v>9.6815966362922534</v>
      </c>
      <c r="Q20" s="104">
        <v>-1.762243432746518</v>
      </c>
      <c r="R20" s="104">
        <v>10.145756419885371</v>
      </c>
      <c r="S20" s="104">
        <v>-2.7312951391440525</v>
      </c>
      <c r="T20" s="104">
        <v>5.0081987315268455</v>
      </c>
      <c r="U20" s="104">
        <v>-1.1440174908866201</v>
      </c>
      <c r="V20" s="104">
        <v>5.202192903337683</v>
      </c>
      <c r="W20" s="104">
        <v>-18.744231361965806</v>
      </c>
      <c r="X20" s="104">
        <v>4.1280678382449105</v>
      </c>
      <c r="Y20" s="104">
        <v>-13.805925056232832</v>
      </c>
      <c r="Z20" s="104">
        <v>3.2662748376928459</v>
      </c>
      <c r="AA20" s="104">
        <v>2.1647340758435942</v>
      </c>
      <c r="AB20" s="104">
        <v>3.0579335576792621</v>
      </c>
      <c r="AC20" s="104">
        <v>1.6568139486696818</v>
      </c>
      <c r="AD20" s="104">
        <v>-0.74801621255868045</v>
      </c>
      <c r="AE20" s="104">
        <v>-0.23264345552348123</v>
      </c>
      <c r="AF20" s="104">
        <v>0.41107040041220017</v>
      </c>
      <c r="AG20" s="109">
        <v>-2.1617058714740893</v>
      </c>
      <c r="AH20" s="16"/>
      <c r="AI20" s="16"/>
    </row>
    <row r="21" spans="2:35" ht="15" customHeight="1" x14ac:dyDescent="0.3">
      <c r="B21" s="37" t="s">
        <v>37</v>
      </c>
      <c r="C21" s="98"/>
      <c r="D21" s="113"/>
      <c r="E21" s="98"/>
      <c r="F21" s="98"/>
      <c r="G21" s="114">
        <f>-1.2*20%*F20</f>
        <v>-9935.2615009501333</v>
      </c>
      <c r="H21" s="16"/>
      <c r="I21" s="81">
        <v>2.75</v>
      </c>
      <c r="J21" s="82" cm="1">
        <f t="array" aca="1" ref="J21" ca="1">Cubic_spline(Tenors,FundingSpread,I21)</f>
        <v>1.2034458188736608E-3</v>
      </c>
      <c r="K21" s="30">
        <f t="shared" si="1"/>
        <v>5.9390148398619225E-4</v>
      </c>
      <c r="L21" s="82" cm="1">
        <f t="array" aca="1" ref="L21" ca="1">Cubic_spline(Tenors,FundingSpreadLending,I21)</f>
        <v>1.2034458188736608E-3</v>
      </c>
      <c r="M21" s="30">
        <f t="shared" si="2"/>
        <v>5.9390148398619225E-4</v>
      </c>
      <c r="N21" s="104">
        <v>3.6322175131694636</v>
      </c>
      <c r="O21" s="104">
        <v>-4.2718920247606071</v>
      </c>
      <c r="P21" s="104">
        <v>9.4975302960109804</v>
      </c>
      <c r="Q21" s="104">
        <v>-1.6891924932707083</v>
      </c>
      <c r="R21" s="104">
        <v>10.016587034904781</v>
      </c>
      <c r="S21" s="104">
        <v>-2.8479237437556755</v>
      </c>
      <c r="T21" s="104">
        <v>4.7683828713745431</v>
      </c>
      <c r="U21" s="104">
        <v>-1.0620752505026143</v>
      </c>
      <c r="V21" s="104">
        <v>5.0370122657195875</v>
      </c>
      <c r="W21" s="104">
        <v>-18.564849646646554</v>
      </c>
      <c r="X21" s="104">
        <v>4.0391347520502254</v>
      </c>
      <c r="Y21" s="104">
        <v>-13.860664512105272</v>
      </c>
      <c r="Z21" s="104">
        <v>3.238521615465233</v>
      </c>
      <c r="AA21" s="104">
        <v>2.0698041122548627</v>
      </c>
      <c r="AB21" s="104">
        <v>3.0324204397806769</v>
      </c>
      <c r="AC21" s="104">
        <v>1.6758408674040113</v>
      </c>
      <c r="AD21" s="104">
        <v>-0.71430381925767483</v>
      </c>
      <c r="AE21" s="104">
        <v>-0.2166503018188955</v>
      </c>
      <c r="AF21" s="104">
        <v>0.39854575631605571</v>
      </c>
      <c r="AG21" s="109">
        <v>-2.3155153789951597</v>
      </c>
      <c r="AH21" s="16"/>
      <c r="AI21" s="16"/>
    </row>
    <row r="22" spans="2:35" ht="15" customHeight="1" thickBot="1" x14ac:dyDescent="0.35">
      <c r="B22" s="42" t="s">
        <v>10</v>
      </c>
      <c r="C22" s="101">
        <f>C20+C19</f>
        <v>26230.943075988209</v>
      </c>
      <c r="D22" s="115">
        <f>D20+D19</f>
        <v>-154600.103111387</v>
      </c>
      <c r="E22" s="101">
        <f>E20+E19</f>
        <v>-128369.16003539877</v>
      </c>
      <c r="F22" s="101">
        <f>E22-D22</f>
        <v>26230.943075988223</v>
      </c>
      <c r="G22" s="102">
        <f>G21+G19</f>
        <v>-28134.437314514929</v>
      </c>
      <c r="H22" s="16"/>
      <c r="I22" s="81">
        <v>3</v>
      </c>
      <c r="J22" s="82" cm="1">
        <f t="array" aca="1" ref="J22" ca="1">Cubic_spline(Tenors,FundingSpread,I22)</f>
        <v>1.3500000350177288E-3</v>
      </c>
      <c r="K22" s="30">
        <f t="shared" si="1"/>
        <v>7.3780419266600283E-4</v>
      </c>
      <c r="L22" s="82" cm="1">
        <f t="array" aca="1" ref="L22" ca="1">Cubic_spline(Tenors,FundingSpreadLending,I22)</f>
        <v>1.3500000350177288E-3</v>
      </c>
      <c r="M22" s="30">
        <f t="shared" si="2"/>
        <v>7.3780419266600283E-4</v>
      </c>
      <c r="N22" s="104">
        <v>3.7266599471698454</v>
      </c>
      <c r="O22" s="104">
        <v>-4.6029223020810148</v>
      </c>
      <c r="P22" s="104">
        <v>9.210494688232215</v>
      </c>
      <c r="Q22" s="104">
        <v>-1.660596018251884</v>
      </c>
      <c r="R22" s="104">
        <v>9.7339510260853661</v>
      </c>
      <c r="S22" s="104">
        <v>-3.060314711016205</v>
      </c>
      <c r="T22" s="104">
        <v>4.4632235376482061</v>
      </c>
      <c r="U22" s="104">
        <v>-0.99811675359237639</v>
      </c>
      <c r="V22" s="104">
        <v>4.9965956831104474</v>
      </c>
      <c r="W22" s="104">
        <v>-18.163983750157794</v>
      </c>
      <c r="X22" s="104">
        <v>4.0619744206252726</v>
      </c>
      <c r="Y22" s="104">
        <v>-13.764255703616799</v>
      </c>
      <c r="Z22" s="104">
        <v>3.0781706697526614</v>
      </c>
      <c r="AA22" s="104">
        <v>1.8882455892578811</v>
      </c>
      <c r="AB22" s="104">
        <v>2.9478782373888177</v>
      </c>
      <c r="AC22" s="104">
        <v>1.8196565296860001</v>
      </c>
      <c r="AD22" s="104">
        <v>-0.62815640672101669</v>
      </c>
      <c r="AE22" s="104">
        <v>-0.15569219722996555</v>
      </c>
      <c r="AF22" s="104">
        <v>0.41945277753194454</v>
      </c>
      <c r="AG22" s="109">
        <v>-2.6959188845971691</v>
      </c>
      <c r="AH22" s="16"/>
      <c r="AI22" s="16"/>
    </row>
    <row r="23" spans="2:35" ht="15" customHeight="1" thickBot="1" x14ac:dyDescent="0.35">
      <c r="B23" s="16"/>
      <c r="C23" s="16"/>
      <c r="D23" s="16"/>
      <c r="E23" s="16"/>
      <c r="F23" s="16"/>
      <c r="G23" s="16"/>
      <c r="H23" s="16"/>
      <c r="I23" s="81">
        <v>3.25</v>
      </c>
      <c r="J23" s="82" cm="1">
        <f t="array" aca="1" ref="J23" ca="1">Cubic_spline(Tenors,FundingSpread,I23)</f>
        <v>1.5278126049338425E-3</v>
      </c>
      <c r="K23" s="30">
        <f t="shared" si="1"/>
        <v>9.1127387560219208E-4</v>
      </c>
      <c r="L23" s="82" cm="1">
        <f t="array" aca="1" ref="L23" ca="1">Cubic_spline(Tenors,FundingSpreadLending,I23)</f>
        <v>1.5278126049338425E-3</v>
      </c>
      <c r="M23" s="30">
        <f t="shared" si="2"/>
        <v>9.1127387560219208E-4</v>
      </c>
      <c r="N23" s="104">
        <v>3.8334556100069648</v>
      </c>
      <c r="O23" s="104">
        <v>-4.7172693851320497</v>
      </c>
      <c r="P23" s="104">
        <v>8.8802490567366519</v>
      </c>
      <c r="Q23" s="104">
        <v>-1.5854470178010998</v>
      </c>
      <c r="R23" s="104">
        <v>9.433235867775414</v>
      </c>
      <c r="S23" s="104">
        <v>-3.0222476039649497</v>
      </c>
      <c r="T23" s="104">
        <v>4.1059996588978427</v>
      </c>
      <c r="U23" s="104">
        <v>-0.90635333602843859</v>
      </c>
      <c r="V23" s="104">
        <v>4.8187004323104787</v>
      </c>
      <c r="W23" s="104">
        <v>-17.679564890121902</v>
      </c>
      <c r="X23" s="104">
        <v>3.9680605637568087</v>
      </c>
      <c r="Y23" s="104">
        <v>-13.629278698698846</v>
      </c>
      <c r="Z23" s="104">
        <v>2.9006601666746974</v>
      </c>
      <c r="AA23" s="104">
        <v>1.6926470716949982</v>
      </c>
      <c r="AB23" s="104">
        <v>2.8702191244100215</v>
      </c>
      <c r="AC23" s="104">
        <v>1.9697095049957083</v>
      </c>
      <c r="AD23" s="104">
        <v>-0.51203163990450562</v>
      </c>
      <c r="AE23" s="104">
        <v>-9.2823910260294712E-2</v>
      </c>
      <c r="AF23" s="104">
        <v>0.436131226320639</v>
      </c>
      <c r="AG23" s="109">
        <v>-2.853523280120787</v>
      </c>
      <c r="AH23" s="16"/>
      <c r="AI23" s="16"/>
    </row>
    <row r="24" spans="2:35" ht="15" customHeight="1" thickBot="1" x14ac:dyDescent="0.35">
      <c r="B24" s="124" t="s">
        <v>75</v>
      </c>
      <c r="C24" s="126"/>
      <c r="D24" s="126"/>
      <c r="E24" s="126"/>
      <c r="F24" s="126"/>
      <c r="G24" s="125"/>
      <c r="H24" s="16"/>
      <c r="I24" s="81">
        <v>3.5</v>
      </c>
      <c r="J24" s="82" cm="1">
        <f t="array" aca="1" ref="J24" ca="1">Cubic_spline(Tenors,FundingSpread,I24)</f>
        <v>1.7337120384581794E-3</v>
      </c>
      <c r="K24" s="30">
        <f t="shared" si="1"/>
        <v>1.0965352609720869E-3</v>
      </c>
      <c r="L24" s="82" cm="1">
        <f t="array" aca="1" ref="L24" ca="1">Cubic_spline(Tenors,FundingSpreadLending,I24)</f>
        <v>1.7337120384581794E-3</v>
      </c>
      <c r="M24" s="30">
        <f t="shared" si="2"/>
        <v>1.0965352609720869E-3</v>
      </c>
      <c r="N24" s="104">
        <v>3.979365694374926</v>
      </c>
      <c r="O24" s="104">
        <v>-5.2686774824893359</v>
      </c>
      <c r="P24" s="104">
        <v>8.5358592406025551</v>
      </c>
      <c r="Q24" s="104">
        <v>-1.4851248061190254</v>
      </c>
      <c r="R24" s="104">
        <v>9.1001447896062313</v>
      </c>
      <c r="S24" s="104">
        <v>-3.3387221432371179</v>
      </c>
      <c r="T24" s="104">
        <v>3.7294587728797253</v>
      </c>
      <c r="U24" s="104">
        <v>-0.81039314808260188</v>
      </c>
      <c r="V24" s="104">
        <v>4.5645325024812813</v>
      </c>
      <c r="W24" s="104">
        <v>-17.174955811971742</v>
      </c>
      <c r="X24" s="104">
        <v>3.80084367125054</v>
      </c>
      <c r="Y24" s="104">
        <v>-13.492201355943862</v>
      </c>
      <c r="Z24" s="104">
        <v>2.6853294267122769</v>
      </c>
      <c r="AA24" s="104">
        <v>1.4708963656221408</v>
      </c>
      <c r="AB24" s="104">
        <v>2.7243542115007893</v>
      </c>
      <c r="AC24" s="104">
        <v>2.219564785771035</v>
      </c>
      <c r="AD24" s="104">
        <v>-0.34558886424377522</v>
      </c>
      <c r="AE24" s="104">
        <v>-1.1363553223580059E-2</v>
      </c>
      <c r="AF24" s="104">
        <v>0.52710684811568165</v>
      </c>
      <c r="AG24" s="109">
        <v>-3.5088765738854435</v>
      </c>
      <c r="AH24" s="16"/>
      <c r="AI24" s="16"/>
    </row>
    <row r="25" spans="2:35" ht="15" customHeight="1" x14ac:dyDescent="0.3">
      <c r="B25" s="56"/>
      <c r="C25" s="106" t="s">
        <v>28</v>
      </c>
      <c r="D25" s="106" t="s">
        <v>26</v>
      </c>
      <c r="E25" s="106" t="s">
        <v>31</v>
      </c>
      <c r="F25" s="106" t="s">
        <v>34</v>
      </c>
      <c r="G25" s="110" t="s">
        <v>36</v>
      </c>
      <c r="H25" s="16"/>
      <c r="I25" s="81">
        <v>3.75</v>
      </c>
      <c r="J25" s="82" cm="1">
        <f t="array" aca="1" ref="J25" ca="1">Cubic_spline(Tenors,FundingSpread,I25)</f>
        <v>1.9630744109804255E-3</v>
      </c>
      <c r="K25" s="30">
        <f t="shared" si="1"/>
        <v>1.284880301854141E-3</v>
      </c>
      <c r="L25" s="82" cm="1">
        <f t="array" aca="1" ref="L25" ca="1">Cubic_spline(Tenors,FundingSpreadLending,I25)</f>
        <v>1.9630744109804255E-3</v>
      </c>
      <c r="M25" s="30">
        <f t="shared" si="2"/>
        <v>1.284880301854141E-3</v>
      </c>
      <c r="N25" s="104">
        <v>3.9961132261848258</v>
      </c>
      <c r="O25" s="104">
        <v>-5.7237679421925955</v>
      </c>
      <c r="P25" s="104">
        <v>8.0843492647245139</v>
      </c>
      <c r="Q25" s="104">
        <v>-1.3902292371539398</v>
      </c>
      <c r="R25" s="104">
        <v>8.6419779530819962</v>
      </c>
      <c r="S25" s="104">
        <v>-3.6755126415191968</v>
      </c>
      <c r="T25" s="104">
        <v>3.2848409660438742</v>
      </c>
      <c r="U25" s="104">
        <v>-0.7132140376144116</v>
      </c>
      <c r="V25" s="104">
        <v>4.3452985202179306</v>
      </c>
      <c r="W25" s="104">
        <v>-16.483279880960566</v>
      </c>
      <c r="X25" s="104">
        <v>3.6762959139353546</v>
      </c>
      <c r="Y25" s="104">
        <v>-13.24265034624854</v>
      </c>
      <c r="Z25" s="104">
        <v>2.4533858311230636</v>
      </c>
      <c r="AA25" s="104">
        <v>1.2374557325787863</v>
      </c>
      <c r="AB25" s="104">
        <v>2.5913202914767273</v>
      </c>
      <c r="AC25" s="104">
        <v>2.3598160979034377</v>
      </c>
      <c r="AD25" s="104">
        <v>-0.21016089866079357</v>
      </c>
      <c r="AE25" s="104">
        <v>4.8357731635944284E-2</v>
      </c>
      <c r="AF25" s="104">
        <v>0.5737613394168547</v>
      </c>
      <c r="AG25" s="109">
        <v>-4.087470813911203</v>
      </c>
      <c r="AH25" s="16"/>
      <c r="AI25" s="16"/>
    </row>
    <row r="26" spans="2:35" ht="15" customHeight="1" x14ac:dyDescent="0.3">
      <c r="B26" s="37" t="s">
        <v>8</v>
      </c>
      <c r="C26" s="111">
        <f>-SUMPRODUCT(K11:K38,T11:T38)*1000000</f>
        <v>-46225.260763709804</v>
      </c>
      <c r="D26" s="112">
        <f>-SUMPRODUCT(K11:K38,V11:V38)*1000000</f>
        <v>-92780.762820317846</v>
      </c>
      <c r="E26" s="111">
        <f>-SUMPRODUCT(K11:K38,X11:X38)*1000000</f>
        <v>-83010.306047880149</v>
      </c>
      <c r="F26" s="111">
        <f>E26-D26</f>
        <v>9770.4567724376975</v>
      </c>
      <c r="G26" s="100">
        <f>F26*120%</f>
        <v>11724.548126925236</v>
      </c>
      <c r="H26" s="16"/>
      <c r="I26" s="81">
        <v>4</v>
      </c>
      <c r="J26" s="82" cm="1">
        <f t="array" aca="1" ref="J26" ca="1">Cubic_spline(Tenors,FundingSpread,I26)</f>
        <v>2.2112760307209101E-3</v>
      </c>
      <c r="K26" s="30">
        <f t="shared" si="1"/>
        <v>1.4716019153477866E-3</v>
      </c>
      <c r="L26" s="82" cm="1">
        <f t="array" aca="1" ref="L26" ca="1">Cubic_spline(Tenors,FundingSpreadLending,I26)</f>
        <v>2.2112760307209101E-3</v>
      </c>
      <c r="M26" s="30">
        <f t="shared" si="2"/>
        <v>1.4716019153477866E-3</v>
      </c>
      <c r="N26" s="104">
        <v>4.1017625458677358</v>
      </c>
      <c r="O26" s="104">
        <v>-5.9146328658457126</v>
      </c>
      <c r="P26" s="104">
        <v>7.5604123852846676</v>
      </c>
      <c r="Q26" s="104">
        <v>-1.2922481064373592</v>
      </c>
      <c r="R26" s="104">
        <v>8.3562308711097284</v>
      </c>
      <c r="S26" s="104">
        <v>-3.9009369122403905</v>
      </c>
      <c r="T26" s="104">
        <v>2.7931050249069038</v>
      </c>
      <c r="U26" s="104">
        <v>-0.61018488869114429</v>
      </c>
      <c r="V26" s="104">
        <v>4.1225041642953606</v>
      </c>
      <c r="W26" s="104">
        <v>-15.652807677797504</v>
      </c>
      <c r="X26" s="104">
        <v>3.5463426253708792</v>
      </c>
      <c r="Y26" s="104">
        <v>-12.893726002657242</v>
      </c>
      <c r="Z26" s="104">
        <v>2.1133366614945563</v>
      </c>
      <c r="AA26" s="104">
        <v>0.9770287622833782</v>
      </c>
      <c r="AB26" s="104">
        <v>2.4051216504635522</v>
      </c>
      <c r="AC26" s="104">
        <v>2.8607437968682428</v>
      </c>
      <c r="AD26" s="104">
        <v>4.5297727596769104E-3</v>
      </c>
      <c r="AE26" s="104">
        <v>0.11443130582450239</v>
      </c>
      <c r="AF26" s="104">
        <v>0.6537161260216463</v>
      </c>
      <c r="AG26" s="109">
        <v>-4.6736141168462124</v>
      </c>
      <c r="AH26" s="16"/>
      <c r="AI26" s="16"/>
    </row>
    <row r="27" spans="2:35" ht="15" customHeight="1" x14ac:dyDescent="0.3">
      <c r="B27" s="37" t="s">
        <v>9</v>
      </c>
      <c r="C27" s="98">
        <f>-SUMPRODUCT(M11:M38,U11:U38)*1000000</f>
        <v>10332.040773778495</v>
      </c>
      <c r="D27" s="112">
        <f>-SUMPRODUCT(M11:M38,W11:W38)*1000000</f>
        <v>382119.40144008311</v>
      </c>
      <c r="E27" s="98">
        <f>-SUMPRODUCT(M11:M38,Y11:Y38)*1000000</f>
        <v>336455.72467771411</v>
      </c>
      <c r="F27" s="98">
        <f>E27-D27</f>
        <v>-45663.676762368996</v>
      </c>
      <c r="G27" s="100"/>
      <c r="H27" s="16"/>
      <c r="I27" s="81">
        <v>4.25</v>
      </c>
      <c r="J27" s="82" cm="1">
        <f t="array" aca="1" ref="J27" ca="1">Cubic_spline(Tenors,FundingSpread,I27)</f>
        <v>2.4736931476923019E-3</v>
      </c>
      <c r="K27" s="30">
        <f t="shared" si="1"/>
        <v>1.6520241229136534E-3</v>
      </c>
      <c r="L27" s="82" cm="1">
        <f t="array" aca="1" ref="L27" ca="1">Cubic_spline(Tenors,FundingSpreadLending,I27)</f>
        <v>2.4736931476923019E-3</v>
      </c>
      <c r="M27" s="30">
        <f t="shared" si="2"/>
        <v>1.6520241229136534E-3</v>
      </c>
      <c r="N27" s="104">
        <v>4.1974479075713722</v>
      </c>
      <c r="O27" s="104">
        <v>-6.2108134729555848</v>
      </c>
      <c r="P27" s="104">
        <v>7.0367353539590898</v>
      </c>
      <c r="Q27" s="104">
        <v>-1.1784900348351581</v>
      </c>
      <c r="R27" s="104">
        <v>7.9687767059499519</v>
      </c>
      <c r="S27" s="104">
        <v>-4.1238969522102353</v>
      </c>
      <c r="T27" s="104">
        <v>2.2750304513364661</v>
      </c>
      <c r="U27" s="104">
        <v>-0.4971544121057499</v>
      </c>
      <c r="V27" s="104">
        <v>3.8531608496907781</v>
      </c>
      <c r="W27" s="104">
        <v>-14.828213193276909</v>
      </c>
      <c r="X27" s="104">
        <v>3.3821961992624847</v>
      </c>
      <c r="Y27" s="104">
        <v>-12.579372503617883</v>
      </c>
      <c r="Z27" s="104">
        <v>1.8716585673185582</v>
      </c>
      <c r="AA27" s="104">
        <v>0.75493723861949613</v>
      </c>
      <c r="AB27" s="104">
        <v>2.2677530512152329</v>
      </c>
      <c r="AC27" s="104">
        <v>3.074427848796661</v>
      </c>
      <c r="AD27" s="104">
        <v>0.13025644737396119</v>
      </c>
      <c r="AE27" s="104">
        <v>0.13400078099586157</v>
      </c>
      <c r="AF27" s="104">
        <v>0.69963923360081093</v>
      </c>
      <c r="AG27" s="109">
        <v>-5.0877934141808732</v>
      </c>
      <c r="AH27" s="16"/>
      <c r="AI27" s="16"/>
    </row>
    <row r="28" spans="2:35" ht="15" customHeight="1" x14ac:dyDescent="0.3">
      <c r="B28" s="37" t="s">
        <v>37</v>
      </c>
      <c r="C28" s="98"/>
      <c r="D28" s="113"/>
      <c r="E28" s="98"/>
      <c r="F28" s="98"/>
      <c r="G28" s="114">
        <f>-1.2*20%*F27</f>
        <v>10959.282422968559</v>
      </c>
      <c r="H28" s="16"/>
      <c r="I28" s="81">
        <v>4.5</v>
      </c>
      <c r="J28" s="82" cm="1">
        <f t="array" aca="1" ref="J28" ca="1">Cubic_spline(Tenors,FundingSpread,I28)</f>
        <v>2.7457020119072695E-3</v>
      </c>
      <c r="K28" s="30">
        <f t="shared" si="1"/>
        <v>1.8215159116842239E-3</v>
      </c>
      <c r="L28" s="82" cm="1">
        <f t="array" aca="1" ref="L28" ca="1">Cubic_spline(Tenors,FundingSpreadLending,I28)</f>
        <v>2.7457020119072695E-3</v>
      </c>
      <c r="M28" s="30">
        <f t="shared" si="2"/>
        <v>1.8215159116842239E-3</v>
      </c>
      <c r="N28" s="104">
        <v>4.2382184522952091</v>
      </c>
      <c r="O28" s="104">
        <v>-6.5666700668614162</v>
      </c>
      <c r="P28" s="104">
        <v>6.4907371402222598</v>
      </c>
      <c r="Q28" s="104">
        <v>-1.049472584184646</v>
      </c>
      <c r="R28" s="104">
        <v>7.5925386646313129</v>
      </c>
      <c r="S28" s="104">
        <v>-4.4797257231598957</v>
      </c>
      <c r="T28" s="104">
        <v>1.759409794725322</v>
      </c>
      <c r="U28" s="104">
        <v>-0.37547966659672954</v>
      </c>
      <c r="V28" s="104">
        <v>3.5410265833319472</v>
      </c>
      <c r="W28" s="104">
        <v>-13.987768434303819</v>
      </c>
      <c r="X28" s="104">
        <v>3.1842200917131183</v>
      </c>
      <c r="Y28" s="104">
        <v>-12.24703181455641</v>
      </c>
      <c r="Z28" s="104">
        <v>1.6514909934243616</v>
      </c>
      <c r="AA28" s="104">
        <v>0.55095445923813269</v>
      </c>
      <c r="AB28" s="104">
        <v>2.1209248006745574</v>
      </c>
      <c r="AC28" s="104">
        <v>3.2691684112942569</v>
      </c>
      <c r="AD28" s="104">
        <v>0.24765645957515739</v>
      </c>
      <c r="AE28" s="104">
        <v>0.14101060482616287</v>
      </c>
      <c r="AF28" s="104">
        <v>0.72922723829924174</v>
      </c>
      <c r="AG28" s="109">
        <v>-5.5976200258604685</v>
      </c>
      <c r="AH28" s="16"/>
      <c r="AI28" s="16"/>
    </row>
    <row r="29" spans="2:35" ht="15" customHeight="1" thickBot="1" x14ac:dyDescent="0.35">
      <c r="B29" s="42" t="s">
        <v>10</v>
      </c>
      <c r="C29" s="101">
        <f>C27+C26</f>
        <v>-35893.219989931313</v>
      </c>
      <c r="D29" s="101">
        <f>D27+D26</f>
        <v>289338.63861976529</v>
      </c>
      <c r="E29" s="101">
        <f>E27+E26</f>
        <v>253445.41862983396</v>
      </c>
      <c r="F29" s="101">
        <f>F27+F26</f>
        <v>-35893.219989931298</v>
      </c>
      <c r="G29" s="102">
        <f>G28+G26</f>
        <v>22683.830549893795</v>
      </c>
      <c r="H29" s="16"/>
      <c r="I29" s="81">
        <v>4.75</v>
      </c>
      <c r="J29" s="82" cm="1">
        <f t="array" aca="1" ref="J29" ca="1">Cubic_spline(Tenors,FundingSpread,I29)</f>
        <v>3.0226788733784815E-3</v>
      </c>
      <c r="K29" s="30">
        <f t="shared" si="1"/>
        <v>1.9755027446921591E-3</v>
      </c>
      <c r="L29" s="82" cm="1">
        <f t="array" aca="1" ref="L29" ca="1">Cubic_spline(Tenors,FundingSpreadLending,I29)</f>
        <v>3.0226788733784815E-3</v>
      </c>
      <c r="M29" s="30">
        <f t="shared" si="2"/>
        <v>1.9755027446921591E-3</v>
      </c>
      <c r="N29" s="104">
        <v>4.4129555497040309</v>
      </c>
      <c r="O29" s="104">
        <v>-6.8013462773795546</v>
      </c>
      <c r="P29" s="104">
        <v>5.8494926426059441</v>
      </c>
      <c r="Q29" s="104">
        <v>-0.91721498743569507</v>
      </c>
      <c r="R29" s="104">
        <v>7.3254503717134263</v>
      </c>
      <c r="S29" s="104">
        <v>-4.7815634442186914</v>
      </c>
      <c r="T29" s="104">
        <v>1.2053223717114343</v>
      </c>
      <c r="U29" s="104">
        <v>-0.25117477659763171</v>
      </c>
      <c r="V29" s="104">
        <v>3.2218564862441674</v>
      </c>
      <c r="W29" s="104">
        <v>-13.012965449534498</v>
      </c>
      <c r="X29" s="104">
        <v>2.9822154239480172</v>
      </c>
      <c r="Y29" s="104">
        <v>-11.819176792124541</v>
      </c>
      <c r="Z29" s="104">
        <v>1.4413728796720189</v>
      </c>
      <c r="AA29" s="104">
        <v>0.3571803495003063</v>
      </c>
      <c r="AB29" s="104">
        <v>1.9674465810925659</v>
      </c>
      <c r="AC29" s="104">
        <v>3.5594505614485343</v>
      </c>
      <c r="AD29" s="104">
        <v>0.33726215555363209</v>
      </c>
      <c r="AE29" s="104">
        <v>0.11989344805659329</v>
      </c>
      <c r="AF29" s="104">
        <v>0.70912224129513779</v>
      </c>
      <c r="AG29" s="109">
        <v>-5.9478412891240611</v>
      </c>
      <c r="AH29" s="16"/>
      <c r="AI29" s="16"/>
    </row>
    <row r="30" spans="2:35" ht="15" customHeight="1" thickBot="1" x14ac:dyDescent="0.35">
      <c r="B30" s="16"/>
      <c r="C30" s="16"/>
      <c r="D30" s="16"/>
      <c r="E30" s="16"/>
      <c r="F30" s="16"/>
      <c r="G30" s="16"/>
      <c r="H30" s="16"/>
      <c r="I30" s="81">
        <v>5</v>
      </c>
      <c r="J30" s="82" cm="1">
        <f t="array" aca="1" ref="J30" ca="1">Cubic_spline(Tenors,FundingSpread,I30)</f>
        <v>3.2999999821186066E-3</v>
      </c>
      <c r="K30" s="30">
        <f t="shared" si="1"/>
        <v>2.1094764732024762E-3</v>
      </c>
      <c r="L30" s="82" cm="1">
        <f t="array" aca="1" ref="L30" ca="1">Cubic_spline(Tenors,FundingSpreadLending,I30)</f>
        <v>3.2999999821186066E-3</v>
      </c>
      <c r="M30" s="30">
        <f t="shared" si="2"/>
        <v>2.1094764732024762E-3</v>
      </c>
      <c r="N30" s="104">
        <v>4.4820274808467584</v>
      </c>
      <c r="O30" s="104">
        <v>-7.0750264049979599</v>
      </c>
      <c r="P30" s="104">
        <v>5.0754782031204417</v>
      </c>
      <c r="Q30" s="104">
        <v>-0.78457704970410869</v>
      </c>
      <c r="R30" s="104">
        <v>6.9460054780264207</v>
      </c>
      <c r="S30" s="104">
        <v>-5.2481032487612795</v>
      </c>
      <c r="T30" s="104">
        <v>0.61389529797690789</v>
      </c>
      <c r="U30" s="104">
        <v>-0.12583160781603711</v>
      </c>
      <c r="V30" s="104">
        <v>2.9013670188678553</v>
      </c>
      <c r="W30" s="104">
        <v>-11.866277371670856</v>
      </c>
      <c r="X30" s="104">
        <v>2.7808478724606913</v>
      </c>
      <c r="Y30" s="104">
        <v>-11.257694535102846</v>
      </c>
      <c r="Z30" s="104">
        <v>1.2624181678099902</v>
      </c>
      <c r="AA30" s="104">
        <v>0.17577390921945935</v>
      </c>
      <c r="AB30" s="104">
        <v>1.7656438446993874</v>
      </c>
      <c r="AC30" s="104">
        <v>3.7421695562975761</v>
      </c>
      <c r="AD30" s="104">
        <v>0.376928847012382</v>
      </c>
      <c r="AE30" s="104">
        <v>6.8257935860975977E-2</v>
      </c>
      <c r="AF30" s="104">
        <v>0.64187844881414469</v>
      </c>
      <c r="AG30" s="109">
        <v>-6.3351684804487833</v>
      </c>
      <c r="AH30" s="16"/>
      <c r="AI30" s="16"/>
    </row>
    <row r="31" spans="2:35" ht="15" customHeight="1" thickBot="1" x14ac:dyDescent="0.35">
      <c r="B31" s="124" t="s">
        <v>80</v>
      </c>
      <c r="C31" s="126"/>
      <c r="D31" s="126"/>
      <c r="E31" s="125"/>
      <c r="F31" s="16"/>
      <c r="G31" s="16"/>
      <c r="H31" s="16"/>
      <c r="I31" s="81">
        <v>5.25</v>
      </c>
      <c r="J31" s="82" cm="1">
        <f t="array" aca="1" ref="J31" ca="1">Cubic_spline(Tenors,FundingSpread,I31)</f>
        <v>3.5735765283675391E-3</v>
      </c>
      <c r="K31" s="30">
        <f t="shared" si="1"/>
        <v>2.2217589727703269E-3</v>
      </c>
      <c r="L31" s="82" cm="1">
        <f t="array" aca="1" ref="L31" ca="1">Cubic_spline(Tenors,FundingSpreadLending,I31)</f>
        <v>3.5735765283675391E-3</v>
      </c>
      <c r="M31" s="30">
        <f t="shared" si="2"/>
        <v>2.2217589727703269E-3</v>
      </c>
      <c r="N31" s="104">
        <v>0</v>
      </c>
      <c r="O31" s="104">
        <v>0</v>
      </c>
      <c r="P31" s="104">
        <v>4.4426931418958935</v>
      </c>
      <c r="Q31" s="104">
        <v>-0.64140635735060247</v>
      </c>
      <c r="R31" s="104">
        <v>4.4426931418958935</v>
      </c>
      <c r="S31" s="104">
        <v>-0.64140635735060247</v>
      </c>
      <c r="T31" s="104">
        <v>0</v>
      </c>
      <c r="U31" s="104">
        <v>0</v>
      </c>
      <c r="V31" s="104">
        <v>2.5656254294024099</v>
      </c>
      <c r="W31" s="104">
        <v>-10.836666496013581</v>
      </c>
      <c r="X31" s="104">
        <v>2.5656254294024099</v>
      </c>
      <c r="Y31" s="104">
        <v>-10.836666496013581</v>
      </c>
      <c r="Z31" s="104">
        <v>2.1313244513725627</v>
      </c>
      <c r="AA31" s="104">
        <v>0</v>
      </c>
      <c r="AB31" s="104">
        <v>2.3113686905233286</v>
      </c>
      <c r="AC31" s="104">
        <v>0</v>
      </c>
      <c r="AD31" s="104">
        <v>-0.64140635735060247</v>
      </c>
      <c r="AE31" s="104">
        <v>0</v>
      </c>
      <c r="AF31" s="104">
        <v>0</v>
      </c>
      <c r="AG31" s="109">
        <v>0</v>
      </c>
      <c r="AH31" s="16"/>
      <c r="AI31" s="16"/>
    </row>
    <row r="32" spans="2:35" ht="15" customHeight="1" x14ac:dyDescent="0.3">
      <c r="B32" s="56"/>
      <c r="C32" s="106" t="s">
        <v>8</v>
      </c>
      <c r="D32" s="106" t="s">
        <v>9</v>
      </c>
      <c r="E32" s="110" t="s">
        <v>10</v>
      </c>
      <c r="F32" s="16"/>
      <c r="G32" s="16"/>
      <c r="H32" s="16"/>
      <c r="I32" s="81">
        <v>5.5</v>
      </c>
      <c r="J32" s="82" cm="1">
        <f t="array" aca="1" ref="J32" ca="1">Cubic_spline(Tenors,FundingSpread,I32)</f>
        <v>3.8414594487221621E-3</v>
      </c>
      <c r="K32" s="30">
        <f t="shared" si="1"/>
        <v>2.320014346600896E-3</v>
      </c>
      <c r="L32" s="82" cm="1">
        <f t="array" aca="1" ref="L32" ca="1">Cubic_spline(Tenors,FundingSpreadLending,I32)</f>
        <v>3.8414594487221621E-3</v>
      </c>
      <c r="M32" s="30">
        <f t="shared" si="2"/>
        <v>2.320014346600896E-3</v>
      </c>
      <c r="N32" s="104">
        <v>0</v>
      </c>
      <c r="O32" s="104">
        <v>0</v>
      </c>
      <c r="P32" s="104">
        <v>3.8473490937805708</v>
      </c>
      <c r="Q32" s="104">
        <v>-0.556454511626298</v>
      </c>
      <c r="R32" s="104">
        <v>3.8473490937805708</v>
      </c>
      <c r="S32" s="104">
        <v>-0.556454511626298</v>
      </c>
      <c r="T32" s="104">
        <v>0</v>
      </c>
      <c r="U32" s="104">
        <v>0</v>
      </c>
      <c r="V32" s="104">
        <v>2.225818046505192</v>
      </c>
      <c r="W32" s="104">
        <v>-9.5276810714564508</v>
      </c>
      <c r="X32" s="104">
        <v>2.225818046505192</v>
      </c>
      <c r="Y32" s="104">
        <v>-9.5276810714564508</v>
      </c>
      <c r="Z32" s="104">
        <v>1.8934439925586286</v>
      </c>
      <c r="AA32" s="104">
        <v>0</v>
      </c>
      <c r="AB32" s="104">
        <v>1.9539051012219411</v>
      </c>
      <c r="AC32" s="104">
        <v>0</v>
      </c>
      <c r="AD32" s="104">
        <v>-0.556454511626298</v>
      </c>
      <c r="AE32" s="104">
        <v>0</v>
      </c>
      <c r="AF32" s="104">
        <v>0</v>
      </c>
      <c r="AG32" s="109">
        <v>0</v>
      </c>
      <c r="AH32" s="16"/>
      <c r="AI32" s="16"/>
    </row>
    <row r="33" spans="2:35" ht="15" customHeight="1" x14ac:dyDescent="0.3">
      <c r="B33" s="116" t="s">
        <v>76</v>
      </c>
      <c r="C33" s="117">
        <f ca="1">-SUMPRODUCT(K11:K38,Z11:Z38)*1000000</f>
        <v>-59786.307573634753</v>
      </c>
      <c r="D33" s="98">
        <f ca="1">-SUMPRODUCT(M11:M38,AD11:AD38)*1000000</f>
        <v>8891.259072520148</v>
      </c>
      <c r="E33" s="100">
        <f ca="1">D33+C33</f>
        <v>-50895.048501114608</v>
      </c>
      <c r="F33" s="16"/>
      <c r="G33" s="16"/>
      <c r="H33" s="16"/>
      <c r="I33" s="81">
        <v>5.75</v>
      </c>
      <c r="J33" s="82" cm="1">
        <f t="array" aca="1" ref="J33" ca="1">Cubic_spline(Tenors,FundingSpread,I33)</f>
        <v>4.102234620006584E-3</v>
      </c>
      <c r="K33" s="30">
        <f t="shared" si="1"/>
        <v>2.4054364018333274E-3</v>
      </c>
      <c r="L33" s="82" cm="1">
        <f t="array" aca="1" ref="L33" ca="1">Cubic_spline(Tenors,FundingSpreadLending,I33)</f>
        <v>4.102234620006584E-3</v>
      </c>
      <c r="M33" s="30">
        <f t="shared" si="2"/>
        <v>2.4054364018333274E-3</v>
      </c>
      <c r="N33" s="104">
        <v>0</v>
      </c>
      <c r="O33" s="104">
        <v>0</v>
      </c>
      <c r="P33" s="104">
        <v>3.7830905884675938</v>
      </c>
      <c r="Q33" s="104">
        <v>-0.47317946850244857</v>
      </c>
      <c r="R33" s="104">
        <v>3.7830905884675938</v>
      </c>
      <c r="S33" s="104">
        <v>-0.47317946850244857</v>
      </c>
      <c r="T33" s="104">
        <v>0</v>
      </c>
      <c r="U33" s="104">
        <v>0</v>
      </c>
      <c r="V33" s="104">
        <v>1.8927178740097943</v>
      </c>
      <c r="W33" s="104">
        <v>-8.718540485497833</v>
      </c>
      <c r="X33" s="104">
        <v>1.8927178740097943</v>
      </c>
      <c r="Y33" s="104">
        <v>-8.718540485497833</v>
      </c>
      <c r="Z33" s="104">
        <v>1.6451499656767485</v>
      </c>
      <c r="AA33" s="104">
        <v>0</v>
      </c>
      <c r="AB33" s="104">
        <v>2.1379406227908433</v>
      </c>
      <c r="AC33" s="104">
        <v>0</v>
      </c>
      <c r="AD33" s="104">
        <v>-0.47317946850244857</v>
      </c>
      <c r="AE33" s="104">
        <v>0</v>
      </c>
      <c r="AF33" s="104">
        <v>0</v>
      </c>
      <c r="AG33" s="109">
        <v>0</v>
      </c>
      <c r="AH33" s="16"/>
      <c r="AI33" s="16"/>
    </row>
    <row r="34" spans="2:35" ht="15" customHeight="1" x14ac:dyDescent="0.3">
      <c r="B34" s="116" t="s">
        <v>77</v>
      </c>
      <c r="C34" s="98">
        <f>-SUMPRODUCT(K11:K38,AA11:AA38)*1000000</f>
        <v>-18152.498259032</v>
      </c>
      <c r="D34" s="98">
        <f>-SUMPRODUCT(M11:M38,AE11:AE38)*1000000</f>
        <v>205.88826406634905</v>
      </c>
      <c r="E34" s="100">
        <f>D34+C34</f>
        <v>-17946.609994965649</v>
      </c>
      <c r="F34" s="16"/>
      <c r="G34" s="16"/>
      <c r="H34" s="16"/>
      <c r="I34" s="81">
        <v>6</v>
      </c>
      <c r="J34" s="82" cm="1">
        <f t="array" aca="1" ref="J34" ca="1">Cubic_spline(Tenors,FundingSpread,I34)</f>
        <v>4.3544879190449137E-3</v>
      </c>
      <c r="K34" s="30">
        <f t="shared" si="1"/>
        <v>2.4767422314254661E-3</v>
      </c>
      <c r="L34" s="82" cm="1">
        <f t="array" aca="1" ref="L34" ca="1">Cubic_spline(Tenors,FundingSpreadLending,I34)</f>
        <v>4.3544879190449137E-3</v>
      </c>
      <c r="M34" s="30">
        <f t="shared" si="2"/>
        <v>2.4767422314254661E-3</v>
      </c>
      <c r="N34" s="104">
        <v>0</v>
      </c>
      <c r="O34" s="104">
        <v>0</v>
      </c>
      <c r="P34" s="104">
        <v>3.1420905408168998</v>
      </c>
      <c r="Q34" s="104">
        <v>-0.39145417236722529</v>
      </c>
      <c r="R34" s="104">
        <v>3.1420905408168998</v>
      </c>
      <c r="S34" s="104">
        <v>-0.39145417236722529</v>
      </c>
      <c r="T34" s="104">
        <v>0</v>
      </c>
      <c r="U34" s="104">
        <v>0</v>
      </c>
      <c r="V34" s="104">
        <v>1.5658166894689012</v>
      </c>
      <c r="W34" s="104">
        <v>-7.2881158399041439</v>
      </c>
      <c r="X34" s="104">
        <v>1.5658166894689012</v>
      </c>
      <c r="Y34" s="104">
        <v>-7.2881158399041439</v>
      </c>
      <c r="Z34" s="104">
        <v>1.3820084330290796</v>
      </c>
      <c r="AA34" s="104">
        <v>0</v>
      </c>
      <c r="AB34" s="104">
        <v>1.7600821077878175</v>
      </c>
      <c r="AC34" s="104">
        <v>0</v>
      </c>
      <c r="AD34" s="104">
        <v>-0.39145417236722529</v>
      </c>
      <c r="AE34" s="104">
        <v>0</v>
      </c>
      <c r="AF34" s="104">
        <v>0</v>
      </c>
      <c r="AG34" s="109">
        <v>0</v>
      </c>
      <c r="AH34" s="16"/>
      <c r="AI34" s="16"/>
    </row>
    <row r="35" spans="2:35" ht="15" customHeight="1" x14ac:dyDescent="0.3">
      <c r="B35" s="116" t="s">
        <v>79</v>
      </c>
      <c r="C35" s="98">
        <f>-SUMPRODUCT(K11:K38,AB11:AB38)*1000000</f>
        <v>-76379.727093035326</v>
      </c>
      <c r="D35" s="98">
        <f>-SUMPRODUCT(M11:M38,AF11:AF38)*1000000</f>
        <v>-9378.7175222714013</v>
      </c>
      <c r="E35" s="100">
        <f>D35+C35</f>
        <v>-85758.444615306726</v>
      </c>
      <c r="F35" s="16"/>
      <c r="G35" s="16"/>
      <c r="H35" s="16"/>
      <c r="I35" s="81">
        <v>6.25</v>
      </c>
      <c r="J35" s="82" cm="1">
        <f t="array" aca="1" ref="J35" ca="1">Cubic_spline(Tenors,FundingSpread,I35)</f>
        <v>4.5968052226612599E-3</v>
      </c>
      <c r="K35" s="30">
        <f t="shared" si="1"/>
        <v>2.5326769198399379E-3</v>
      </c>
      <c r="L35" s="82" cm="1">
        <f t="array" aca="1" ref="L35" ca="1">Cubic_spline(Tenors,FundingSpreadLending,I35)</f>
        <v>4.5968052226612599E-3</v>
      </c>
      <c r="M35" s="30">
        <f t="shared" si="2"/>
        <v>2.5326769198399379E-3</v>
      </c>
      <c r="N35" s="104">
        <v>0</v>
      </c>
      <c r="O35" s="104">
        <v>0</v>
      </c>
      <c r="P35" s="104">
        <v>3.0360147459769897</v>
      </c>
      <c r="Q35" s="104">
        <v>-0.30783337319439075</v>
      </c>
      <c r="R35" s="104">
        <v>3.0360147459769897</v>
      </c>
      <c r="S35" s="104">
        <v>-0.30783337319439075</v>
      </c>
      <c r="T35" s="104">
        <v>0</v>
      </c>
      <c r="U35" s="104">
        <v>0</v>
      </c>
      <c r="V35" s="104">
        <v>1.231333492777563</v>
      </c>
      <c r="W35" s="104">
        <v>-6.3490455506054371</v>
      </c>
      <c r="X35" s="104">
        <v>1.231333492777563</v>
      </c>
      <c r="Y35" s="104">
        <v>-6.3490455506054371</v>
      </c>
      <c r="Z35" s="104">
        <v>1.1043436015428143</v>
      </c>
      <c r="AA35" s="104">
        <v>0</v>
      </c>
      <c r="AB35" s="104">
        <v>1.9316711444341745</v>
      </c>
      <c r="AC35" s="104">
        <v>0</v>
      </c>
      <c r="AD35" s="104">
        <v>-0.30783337319439075</v>
      </c>
      <c r="AE35" s="104">
        <v>0</v>
      </c>
      <c r="AF35" s="104">
        <v>0</v>
      </c>
      <c r="AG35" s="109">
        <v>0</v>
      </c>
      <c r="AH35" s="16"/>
      <c r="AI35" s="16"/>
    </row>
    <row r="36" spans="2:35" ht="15" customHeight="1" x14ac:dyDescent="0.3">
      <c r="B36" s="116" t="s">
        <v>78</v>
      </c>
      <c r="C36" s="98">
        <f>-SUMPRODUCT(K11:K38,AC11:AC38)*1000000</f>
        <v>-42831.616250692183</v>
      </c>
      <c r="D36" s="98">
        <f>-SUMPRODUCT(M11:M38,AG11:AG38)*1000000</f>
        <v>69062.559326680435</v>
      </c>
      <c r="E36" s="100">
        <f>D36+C36</f>
        <v>26230.943075988253</v>
      </c>
      <c r="F36" s="16"/>
      <c r="G36" s="16"/>
      <c r="H36" s="16"/>
      <c r="I36" s="81">
        <v>6.5</v>
      </c>
      <c r="J36" s="82" cm="1">
        <f t="array" aca="1" ref="J36" ca="1">Cubic_spline(Tenors,FundingSpread,I36)</f>
        <v>4.8277724076797313E-3</v>
      </c>
      <c r="K36" s="30">
        <f t="shared" si="1"/>
        <v>2.5720128260933173E-3</v>
      </c>
      <c r="L36" s="82" cm="1">
        <f t="array" aca="1" ref="L36" ca="1">Cubic_spline(Tenors,FundingSpreadLending,I36)</f>
        <v>4.8277724076797313E-3</v>
      </c>
      <c r="M36" s="30">
        <f t="shared" si="2"/>
        <v>2.5720128260933173E-3</v>
      </c>
      <c r="N36" s="104">
        <v>0</v>
      </c>
      <c r="O36" s="104">
        <v>0</v>
      </c>
      <c r="P36" s="104">
        <v>2.4160487179735384</v>
      </c>
      <c r="Q36" s="104">
        <v>-0.22999084043170526</v>
      </c>
      <c r="R36" s="104">
        <v>2.4160487179735384</v>
      </c>
      <c r="S36" s="104">
        <v>-0.22999084043170526</v>
      </c>
      <c r="T36" s="104">
        <v>0</v>
      </c>
      <c r="U36" s="104">
        <v>0</v>
      </c>
      <c r="V36" s="104">
        <v>0.91862493939029299</v>
      </c>
      <c r="W36" s="104">
        <v>-4.9743116123044704</v>
      </c>
      <c r="X36" s="104">
        <v>0.91862493939029299</v>
      </c>
      <c r="Y36" s="104">
        <v>-4.9743116123044704</v>
      </c>
      <c r="Z36" s="104">
        <v>0.85065332411065853</v>
      </c>
      <c r="AA36" s="104">
        <v>0</v>
      </c>
      <c r="AB36" s="104">
        <v>1.565395393862876</v>
      </c>
      <c r="AC36" s="104">
        <v>0</v>
      </c>
      <c r="AD36" s="104">
        <v>-0.22744372565320733</v>
      </c>
      <c r="AE36" s="104">
        <v>0</v>
      </c>
      <c r="AF36" s="104">
        <v>-2.5471147784979697E-3</v>
      </c>
      <c r="AG36" s="109">
        <v>0</v>
      </c>
      <c r="AH36" s="16"/>
      <c r="AI36" s="16"/>
    </row>
    <row r="37" spans="2:35" ht="15" customHeight="1" thickBot="1" x14ac:dyDescent="0.35">
      <c r="B37" s="118" t="s">
        <v>31</v>
      </c>
      <c r="C37" s="101">
        <f ca="1">SUM(C33:C36)</f>
        <v>-197150.14917639428</v>
      </c>
      <c r="D37" s="101">
        <f t="shared" ref="D37:E37" ca="1" si="3">SUM(D33:D36)</f>
        <v>68780.989140995531</v>
      </c>
      <c r="E37" s="102">
        <f t="shared" ca="1" si="3"/>
        <v>-128369.16003539875</v>
      </c>
      <c r="F37" s="16"/>
      <c r="G37" s="16"/>
      <c r="H37" s="16"/>
      <c r="I37" s="81">
        <v>6.75</v>
      </c>
      <c r="J37" s="82" cm="1">
        <f t="array" aca="1" ref="J37" ca="1">Cubic_spline(Tenors,FundingSpread,I37)</f>
        <v>5.0459753509244365E-3</v>
      </c>
      <c r="K37" s="30">
        <f t="shared" si="1"/>
        <v>2.593548139996904E-3</v>
      </c>
      <c r="L37" s="82" cm="1">
        <f t="array" aca="1" ref="L37" ca="1">Cubic_spline(Tenors,FundingSpreadLending,I37)</f>
        <v>5.0459753509244365E-3</v>
      </c>
      <c r="M37" s="30">
        <f t="shared" si="2"/>
        <v>2.593548139996904E-3</v>
      </c>
      <c r="N37" s="104">
        <v>0</v>
      </c>
      <c r="O37" s="104">
        <v>0</v>
      </c>
      <c r="P37" s="104">
        <v>2.2989128602305762</v>
      </c>
      <c r="Q37" s="104">
        <v>-0.15129911097497828</v>
      </c>
      <c r="R37" s="104">
        <v>2.2989128602305762</v>
      </c>
      <c r="S37" s="104">
        <v>-0.15129911097497828</v>
      </c>
      <c r="T37" s="104">
        <v>0</v>
      </c>
      <c r="U37" s="104">
        <v>0</v>
      </c>
      <c r="V37" s="104">
        <v>0.60433104905495394</v>
      </c>
      <c r="W37" s="104">
        <v>-4.0393765144139726</v>
      </c>
      <c r="X37" s="104">
        <v>0.60433104905495394</v>
      </c>
      <c r="Y37" s="104">
        <v>-4.0393765144139726</v>
      </c>
      <c r="Z37" s="104">
        <v>0.57950619511049872</v>
      </c>
      <c r="AA37" s="104">
        <v>0</v>
      </c>
      <c r="AB37" s="104">
        <v>1.719406665120077</v>
      </c>
      <c r="AC37" s="104">
        <v>0</v>
      </c>
      <c r="AD37" s="104">
        <v>-0.15036228974269186</v>
      </c>
      <c r="AE37" s="104">
        <v>0</v>
      </c>
      <c r="AF37" s="104">
        <v>-9.3682123228639401E-4</v>
      </c>
      <c r="AG37" s="109">
        <v>0</v>
      </c>
      <c r="AH37" s="16"/>
      <c r="AI37" s="16"/>
    </row>
    <row r="38" spans="2:35" ht="15" customHeight="1" thickBot="1" x14ac:dyDescent="0.35">
      <c r="B38" s="44"/>
      <c r="C38" s="119"/>
      <c r="D38" s="119"/>
      <c r="E38" s="119"/>
      <c r="F38" s="44"/>
      <c r="G38" s="44"/>
      <c r="H38" s="44"/>
      <c r="I38" s="120">
        <v>7</v>
      </c>
      <c r="J38" s="121" cm="1">
        <f t="array" aca="1" ref="J38" ca="1">Cubic_spline(Tenors,FundingSpread,I38)</f>
        <v>5.2499999292194843E-3</v>
      </c>
      <c r="K38" s="50">
        <f t="shared" si="1"/>
        <v>2.5961046621905126E-3</v>
      </c>
      <c r="L38" s="121" cm="1">
        <f t="array" aca="1" ref="L38" ca="1">Cubic_spline(Tenors,FundingSpreadLending,I38)</f>
        <v>5.2499999292194843E-3</v>
      </c>
      <c r="M38" s="50">
        <f t="shared" si="2"/>
        <v>2.5961046621905126E-3</v>
      </c>
      <c r="N38" s="122">
        <v>0</v>
      </c>
      <c r="O38" s="122">
        <v>0</v>
      </c>
      <c r="P38" s="122">
        <v>1.6188894081697185</v>
      </c>
      <c r="Q38" s="122">
        <v>-8.7482971535624218E-2</v>
      </c>
      <c r="R38" s="122">
        <v>1.6188894081697185</v>
      </c>
      <c r="S38" s="122">
        <v>-8.7482971535624218E-2</v>
      </c>
      <c r="T38" s="122">
        <v>0</v>
      </c>
      <c r="U38" s="122">
        <v>0</v>
      </c>
      <c r="V38" s="122">
        <v>0.29430365294153438</v>
      </c>
      <c r="W38" s="122">
        <v>-2.4736143860014468</v>
      </c>
      <c r="X38" s="122">
        <v>0.29430365294153438</v>
      </c>
      <c r="Y38" s="122">
        <v>-2.4736143860014468</v>
      </c>
      <c r="Z38" s="122">
        <v>0.27877107062003859</v>
      </c>
      <c r="AA38" s="122">
        <v>0</v>
      </c>
      <c r="AB38" s="122">
        <v>1.3401183375496801</v>
      </c>
      <c r="AC38" s="122">
        <v>0</v>
      </c>
      <c r="AD38" s="122">
        <v>-6.2802971811432753E-2</v>
      </c>
      <c r="AE38" s="122">
        <v>0</v>
      </c>
      <c r="AF38" s="122">
        <v>-2.46799997241915E-2</v>
      </c>
      <c r="AG38" s="123">
        <v>0</v>
      </c>
      <c r="AH38" s="16"/>
      <c r="AI38" s="16"/>
    </row>
    <row r="39" spans="2:35" ht="15" customHeight="1" x14ac:dyDescent="0.3">
      <c r="B39" s="44"/>
      <c r="C39" s="119"/>
      <c r="D39" s="119"/>
      <c r="E39" s="119"/>
      <c r="F39" s="44"/>
      <c r="G39" s="44"/>
      <c r="H39" s="44"/>
      <c r="I39" s="44"/>
      <c r="J39" s="44"/>
      <c r="K39" s="44"/>
      <c r="L39" s="44"/>
      <c r="M39" s="16"/>
      <c r="N39" s="44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</row>
    <row r="40" spans="2:35" ht="15" customHeight="1" x14ac:dyDescent="0.3">
      <c r="B40" s="44"/>
      <c r="C40" s="119"/>
      <c r="D40" s="119"/>
      <c r="E40" s="119"/>
      <c r="F40" s="44"/>
      <c r="G40" s="44"/>
      <c r="H40" s="44"/>
      <c r="I40" s="44"/>
      <c r="J40" s="44"/>
      <c r="K40" s="44"/>
      <c r="L40" s="44"/>
      <c r="M40" s="16"/>
      <c r="N40" s="44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</row>
    <row r="41" spans="2:35" ht="15" customHeight="1" x14ac:dyDescent="0.3">
      <c r="B41" s="44"/>
      <c r="C41" s="119"/>
      <c r="D41" s="119"/>
      <c r="E41" s="119"/>
      <c r="F41" s="44"/>
      <c r="G41" s="44"/>
      <c r="H41" s="44"/>
      <c r="I41" s="44"/>
      <c r="J41" s="44"/>
      <c r="K41" s="44"/>
      <c r="L41" s="44"/>
      <c r="M41" s="16"/>
      <c r="N41" s="44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</row>
    <row r="42" spans="2:35" ht="15" customHeight="1" x14ac:dyDescent="0.3">
      <c r="B42" s="44"/>
      <c r="C42" s="119"/>
      <c r="D42" s="119"/>
      <c r="E42" s="119"/>
      <c r="F42" s="44"/>
      <c r="G42" s="44"/>
      <c r="H42" s="44"/>
      <c r="I42" s="44"/>
      <c r="J42" s="44"/>
      <c r="K42" s="44"/>
      <c r="L42" s="44"/>
      <c r="M42" s="16"/>
      <c r="N42" s="44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</row>
    <row r="43" spans="2:35" ht="15" customHeight="1" x14ac:dyDescent="0.3">
      <c r="B43" s="44"/>
      <c r="C43" s="119"/>
      <c r="D43" s="119"/>
      <c r="E43" s="119"/>
      <c r="F43" s="44"/>
      <c r="G43" s="44"/>
      <c r="H43" s="44"/>
      <c r="I43" s="44"/>
      <c r="J43" s="44"/>
      <c r="K43" s="44"/>
      <c r="L43" s="44"/>
      <c r="M43" s="16"/>
      <c r="N43" s="44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</row>
    <row r="44" spans="2:35" ht="15" customHeight="1" x14ac:dyDescent="0.3">
      <c r="B44" s="44"/>
      <c r="C44" s="119"/>
      <c r="D44" s="119"/>
      <c r="E44" s="119"/>
      <c r="F44" s="44"/>
      <c r="G44" s="44"/>
      <c r="H44" s="44"/>
      <c r="I44" s="44"/>
      <c r="J44" s="44"/>
      <c r="K44" s="44"/>
      <c r="L44" s="44"/>
      <c r="M44" s="16"/>
      <c r="N44" s="44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</row>
    <row r="45" spans="2:35" ht="15" customHeight="1" x14ac:dyDescent="0.3"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16"/>
      <c r="N45" s="44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</row>
    <row r="46" spans="2:35" ht="15" customHeight="1" x14ac:dyDescent="0.3"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16"/>
      <c r="N46" s="44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</row>
    <row r="47" spans="2:35" ht="15" customHeight="1" x14ac:dyDescent="0.3"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16"/>
      <c r="N47" s="44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</row>
    <row r="48" spans="2:35" ht="15" customHeight="1" x14ac:dyDescent="0.3"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16"/>
      <c r="N48" s="44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</row>
    <row r="49" spans="2:35" ht="15" customHeight="1" x14ac:dyDescent="0.3"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16"/>
      <c r="N49" s="44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</row>
    <row r="50" spans="2:35" ht="15" customHeight="1" x14ac:dyDescent="0.3"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16"/>
      <c r="N50" s="44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</row>
    <row r="51" spans="2:35" ht="15" customHeight="1" x14ac:dyDescent="0.3">
      <c r="B51" s="16"/>
      <c r="C51" s="16"/>
      <c r="D51" s="16"/>
      <c r="E51" s="16"/>
      <c r="F51" s="16"/>
      <c r="G51" s="55"/>
      <c r="H51" s="55"/>
      <c r="I51" s="55"/>
      <c r="J51" s="16"/>
      <c r="K51" s="16"/>
      <c r="L51" s="16"/>
      <c r="M51" s="16"/>
      <c r="N51" s="44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</row>
    <row r="52" spans="2:35" ht="15" customHeight="1" x14ac:dyDescent="0.3">
      <c r="B52" s="16"/>
      <c r="C52" s="16"/>
      <c r="D52" s="16"/>
      <c r="E52" s="16"/>
      <c r="F52" s="16"/>
      <c r="G52" s="55"/>
      <c r="H52" s="55"/>
      <c r="I52" s="55"/>
      <c r="J52" s="16"/>
      <c r="K52" s="16"/>
      <c r="L52" s="16"/>
      <c r="M52" s="16"/>
      <c r="N52" s="44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</row>
    <row r="53" spans="2:35" ht="15" customHeight="1" x14ac:dyDescent="0.3">
      <c r="B53" s="16"/>
      <c r="C53" s="16"/>
      <c r="D53" s="16"/>
      <c r="E53" s="16"/>
      <c r="F53" s="16"/>
      <c r="G53" s="55"/>
      <c r="H53" s="55"/>
      <c r="I53" s="55"/>
      <c r="J53" s="16"/>
      <c r="K53" s="16"/>
      <c r="L53" s="16"/>
      <c r="M53" s="16"/>
      <c r="N53" s="44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</row>
    <row r="54" spans="2:35" ht="15" customHeight="1" x14ac:dyDescent="0.3">
      <c r="B54" s="16"/>
      <c r="C54" s="16"/>
      <c r="D54" s="16"/>
      <c r="E54" s="16"/>
      <c r="F54" s="16"/>
      <c r="G54" s="55"/>
      <c r="H54" s="55"/>
      <c r="I54" s="55"/>
      <c r="J54" s="16"/>
      <c r="K54" s="16"/>
      <c r="L54" s="16"/>
      <c r="M54" s="16"/>
      <c r="N54" s="44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</row>
    <row r="55" spans="2:35" ht="15" customHeight="1" x14ac:dyDescent="0.3">
      <c r="B55" s="16"/>
      <c r="C55" s="16"/>
      <c r="D55" s="16"/>
      <c r="E55" s="16"/>
      <c r="F55" s="16"/>
      <c r="G55" s="55"/>
      <c r="H55" s="55"/>
      <c r="I55" s="55"/>
      <c r="J55" s="16"/>
      <c r="K55" s="16"/>
      <c r="L55" s="16"/>
      <c r="M55" s="16"/>
      <c r="N55" s="44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</row>
    <row r="56" spans="2:35" ht="15" customHeight="1" x14ac:dyDescent="0.3">
      <c r="B56" s="16"/>
      <c r="C56" s="16"/>
      <c r="D56" s="16"/>
      <c r="E56" s="16"/>
      <c r="F56" s="16"/>
      <c r="G56" s="55"/>
      <c r="H56" s="55"/>
      <c r="I56" s="55"/>
      <c r="J56" s="16"/>
      <c r="K56" s="16"/>
      <c r="L56" s="16"/>
      <c r="M56" s="16"/>
      <c r="N56" s="44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</row>
    <row r="57" spans="2:35" ht="15" customHeight="1" x14ac:dyDescent="0.3">
      <c r="B57" s="16"/>
      <c r="C57" s="16"/>
      <c r="D57" s="16"/>
      <c r="E57" s="16"/>
      <c r="F57" s="16"/>
      <c r="G57" s="55"/>
      <c r="H57" s="55"/>
      <c r="I57" s="55"/>
      <c r="J57" s="16"/>
      <c r="K57" s="16"/>
      <c r="L57" s="16"/>
      <c r="M57" s="16"/>
      <c r="N57" s="44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</row>
    <row r="58" spans="2:35" ht="15" customHeight="1" x14ac:dyDescent="0.3">
      <c r="B58" s="16"/>
      <c r="C58" s="16"/>
      <c r="D58" s="16"/>
      <c r="E58" s="16"/>
      <c r="F58" s="16"/>
      <c r="G58" s="55"/>
      <c r="H58" s="55"/>
      <c r="I58" s="55"/>
      <c r="J58" s="16"/>
      <c r="K58" s="16"/>
      <c r="L58" s="16"/>
      <c r="M58" s="16"/>
      <c r="N58" s="44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</row>
    <row r="59" spans="2:35" ht="15" customHeight="1" x14ac:dyDescent="0.3">
      <c r="B59" s="16"/>
      <c r="C59" s="16"/>
      <c r="D59" s="16"/>
      <c r="E59" s="16"/>
      <c r="F59" s="16"/>
      <c r="G59" s="55"/>
      <c r="H59" s="55"/>
      <c r="I59" s="55"/>
      <c r="J59" s="16"/>
      <c r="K59" s="16"/>
      <c r="L59" s="16"/>
      <c r="M59" s="16"/>
      <c r="N59" s="44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</row>
    <row r="60" spans="2:35" ht="15" customHeight="1" x14ac:dyDescent="0.3">
      <c r="B60" s="16"/>
      <c r="C60" s="16"/>
      <c r="D60" s="16"/>
      <c r="E60" s="16"/>
      <c r="F60" s="16"/>
      <c r="G60" s="55"/>
      <c r="H60" s="55"/>
      <c r="I60" s="55"/>
      <c r="J60" s="16"/>
      <c r="K60" s="16"/>
      <c r="L60" s="16"/>
      <c r="M60" s="16"/>
      <c r="N60" s="44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</row>
    <row r="61" spans="2:35" ht="15" customHeight="1" x14ac:dyDescent="0.3">
      <c r="B61" s="16"/>
      <c r="C61" s="16"/>
      <c r="D61" s="16"/>
      <c r="E61" s="16"/>
      <c r="F61" s="16"/>
      <c r="G61" s="55"/>
      <c r="H61" s="55"/>
      <c r="I61" s="55"/>
      <c r="J61" s="16"/>
      <c r="K61" s="16"/>
      <c r="L61" s="16"/>
      <c r="M61" s="16"/>
      <c r="N61" s="44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</row>
    <row r="62" spans="2:35" ht="15" customHeight="1" x14ac:dyDescent="0.3">
      <c r="B62" s="16"/>
      <c r="C62" s="16"/>
      <c r="D62" s="16"/>
      <c r="E62" s="16"/>
      <c r="F62" s="16"/>
      <c r="G62" s="55"/>
      <c r="H62" s="55"/>
      <c r="I62" s="55"/>
      <c r="J62" s="16"/>
      <c r="K62" s="16"/>
      <c r="L62" s="16"/>
      <c r="M62" s="16"/>
      <c r="N62" s="44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</row>
    <row r="63" spans="2:35" ht="15" customHeight="1" x14ac:dyDescent="0.3">
      <c r="B63" s="16"/>
      <c r="C63" s="16"/>
      <c r="D63" s="16"/>
      <c r="E63" s="16"/>
      <c r="F63" s="16"/>
      <c r="G63" s="55"/>
      <c r="H63" s="55"/>
      <c r="I63" s="55"/>
      <c r="J63" s="16"/>
      <c r="K63" s="16"/>
      <c r="L63" s="16"/>
      <c r="M63" s="16"/>
      <c r="N63" s="44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</row>
    <row r="64" spans="2:35" ht="15" customHeight="1" x14ac:dyDescent="0.3">
      <c r="B64" s="16"/>
      <c r="C64" s="16"/>
      <c r="D64" s="16"/>
      <c r="E64" s="16"/>
      <c r="F64" s="16"/>
      <c r="G64" s="55"/>
      <c r="H64" s="55"/>
      <c r="I64" s="55"/>
      <c r="J64" s="16"/>
      <c r="K64" s="16"/>
      <c r="L64" s="16"/>
      <c r="M64" s="16"/>
      <c r="N64" s="44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</row>
    <row r="65" spans="2:35" ht="15" customHeight="1" x14ac:dyDescent="0.3">
      <c r="B65" s="16"/>
      <c r="C65" s="16"/>
      <c r="D65" s="16"/>
      <c r="E65" s="16"/>
      <c r="F65" s="16"/>
      <c r="G65" s="55"/>
      <c r="H65" s="55"/>
      <c r="I65" s="55"/>
      <c r="J65" s="16"/>
      <c r="K65" s="16"/>
      <c r="L65" s="16"/>
      <c r="M65" s="16"/>
      <c r="N65" s="44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</row>
    <row r="66" spans="2:35" ht="15" customHeight="1" x14ac:dyDescent="0.3">
      <c r="B66" s="16"/>
      <c r="C66" s="16"/>
      <c r="D66" s="16"/>
      <c r="E66" s="16"/>
      <c r="F66" s="16"/>
      <c r="G66" s="55"/>
      <c r="H66" s="55"/>
      <c r="I66" s="55"/>
      <c r="J66" s="16"/>
      <c r="K66" s="16"/>
      <c r="L66" s="16"/>
      <c r="M66" s="16"/>
      <c r="N66" s="44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</row>
    <row r="67" spans="2:35" ht="15" customHeight="1" x14ac:dyDescent="0.3">
      <c r="B67" s="16"/>
      <c r="C67" s="16"/>
      <c r="D67" s="16"/>
      <c r="E67" s="16"/>
      <c r="F67" s="16"/>
      <c r="G67" s="55"/>
      <c r="H67" s="55"/>
      <c r="I67" s="55"/>
      <c r="J67" s="16"/>
      <c r="K67" s="16"/>
      <c r="L67" s="16"/>
      <c r="M67" s="16"/>
      <c r="N67" s="44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</row>
    <row r="68" spans="2:35" ht="15" customHeight="1" x14ac:dyDescent="0.3">
      <c r="B68" s="16"/>
      <c r="C68" s="16"/>
      <c r="D68" s="16"/>
      <c r="E68" s="16"/>
      <c r="F68" s="16"/>
      <c r="G68" s="55"/>
      <c r="H68" s="55"/>
      <c r="I68" s="55"/>
      <c r="J68" s="16"/>
      <c r="K68" s="16"/>
      <c r="L68" s="16"/>
      <c r="M68" s="16"/>
      <c r="N68" s="44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</row>
    <row r="69" spans="2:35" ht="15" customHeight="1" x14ac:dyDescent="0.3">
      <c r="B69" s="16"/>
      <c r="C69" s="16"/>
      <c r="D69" s="16"/>
      <c r="E69" s="16"/>
      <c r="F69" s="16"/>
      <c r="G69" s="55"/>
      <c r="H69" s="55"/>
      <c r="I69" s="55"/>
      <c r="J69" s="16"/>
      <c r="K69" s="16"/>
      <c r="L69" s="16"/>
      <c r="M69" s="16"/>
      <c r="N69" s="44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</row>
    <row r="70" spans="2:35" ht="15" customHeight="1" x14ac:dyDescent="0.3">
      <c r="B70" s="16"/>
      <c r="C70" s="16"/>
      <c r="D70" s="16"/>
      <c r="E70" s="16"/>
      <c r="F70" s="16"/>
      <c r="G70" s="55"/>
      <c r="H70" s="55"/>
      <c r="I70" s="55"/>
      <c r="J70" s="16"/>
      <c r="K70" s="16"/>
      <c r="L70" s="16"/>
      <c r="M70" s="16"/>
      <c r="N70" s="44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</row>
    <row r="71" spans="2:35" ht="15" customHeight="1" x14ac:dyDescent="0.3">
      <c r="B71" s="16"/>
      <c r="C71" s="16"/>
      <c r="D71" s="16"/>
      <c r="E71" s="16"/>
      <c r="F71" s="16"/>
      <c r="G71" s="55"/>
      <c r="H71" s="55"/>
      <c r="I71" s="55"/>
      <c r="J71" s="16"/>
      <c r="K71" s="16"/>
      <c r="L71" s="16"/>
      <c r="M71" s="16"/>
      <c r="N71" s="44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</row>
    <row r="72" spans="2:35" ht="15" customHeight="1" x14ac:dyDescent="0.3">
      <c r="B72" s="16"/>
      <c r="C72" s="16"/>
      <c r="D72" s="16"/>
      <c r="E72" s="16"/>
      <c r="F72" s="16"/>
      <c r="G72" s="55"/>
      <c r="H72" s="55"/>
      <c r="I72" s="55"/>
      <c r="J72" s="16"/>
      <c r="K72" s="16"/>
      <c r="L72" s="16"/>
      <c r="M72" s="16"/>
      <c r="N72" s="44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</row>
    <row r="73" spans="2:35" ht="15" customHeight="1" x14ac:dyDescent="0.3">
      <c r="B73" s="16"/>
      <c r="C73" s="16"/>
      <c r="D73" s="16"/>
      <c r="E73" s="16"/>
      <c r="F73" s="16"/>
      <c r="G73" s="55"/>
      <c r="H73" s="55"/>
      <c r="I73" s="55"/>
      <c r="J73" s="16"/>
      <c r="K73" s="16"/>
      <c r="L73" s="16"/>
      <c r="M73" s="16"/>
      <c r="N73" s="44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</row>
    <row r="74" spans="2:35" ht="15" customHeight="1" x14ac:dyDescent="0.3">
      <c r="B74" s="16"/>
      <c r="C74" s="16"/>
      <c r="D74" s="16"/>
      <c r="E74" s="16"/>
      <c r="F74" s="16"/>
      <c r="G74" s="55"/>
      <c r="H74" s="55"/>
      <c r="I74" s="55"/>
      <c r="J74" s="16"/>
      <c r="K74" s="16"/>
      <c r="L74" s="16"/>
      <c r="M74" s="16"/>
      <c r="N74" s="44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</row>
    <row r="75" spans="2:35" ht="15" customHeight="1" x14ac:dyDescent="0.3">
      <c r="B75" s="16"/>
      <c r="C75" s="16"/>
      <c r="D75" s="16"/>
      <c r="E75" s="16"/>
      <c r="F75" s="16"/>
      <c r="G75" s="55"/>
      <c r="H75" s="55"/>
      <c r="I75" s="55"/>
      <c r="J75" s="16"/>
      <c r="K75" s="16"/>
      <c r="L75" s="16"/>
      <c r="M75" s="16"/>
      <c r="N75" s="44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</row>
    <row r="76" spans="2:35" ht="15" customHeight="1" x14ac:dyDescent="0.3">
      <c r="B76" s="16"/>
      <c r="C76" s="16"/>
      <c r="D76" s="16"/>
      <c r="E76" s="16"/>
      <c r="F76" s="16"/>
      <c r="G76" s="55"/>
      <c r="H76" s="55"/>
      <c r="I76" s="55"/>
      <c r="J76" s="16"/>
      <c r="K76" s="16"/>
      <c r="L76" s="16"/>
      <c r="M76" s="16"/>
      <c r="N76" s="44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</row>
    <row r="77" spans="2:35" ht="15" customHeight="1" x14ac:dyDescent="0.3">
      <c r="B77" s="16"/>
      <c r="C77" s="16"/>
      <c r="D77" s="16"/>
      <c r="E77" s="16"/>
      <c r="F77" s="16"/>
      <c r="G77" s="55"/>
      <c r="H77" s="55"/>
      <c r="I77" s="55"/>
      <c r="J77" s="16"/>
      <c r="K77" s="16"/>
      <c r="L77" s="16"/>
      <c r="M77" s="16"/>
      <c r="N77" s="44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</row>
    <row r="78" spans="2:35" ht="15" customHeight="1" x14ac:dyDescent="0.3">
      <c r="B78" s="16"/>
      <c r="C78" s="16"/>
      <c r="D78" s="16"/>
      <c r="E78" s="16"/>
      <c r="F78" s="16"/>
      <c r="G78" s="55"/>
      <c r="H78" s="55"/>
      <c r="I78" s="55"/>
      <c r="J78" s="16"/>
      <c r="K78" s="16"/>
      <c r="L78" s="16"/>
      <c r="M78" s="16"/>
      <c r="N78" s="44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</row>
    <row r="79" spans="2:35" ht="15" customHeight="1" x14ac:dyDescent="0.3">
      <c r="B79" s="16"/>
      <c r="C79" s="16"/>
      <c r="D79" s="16"/>
      <c r="E79" s="16"/>
      <c r="F79" s="16"/>
      <c r="G79" s="55"/>
      <c r="H79" s="55"/>
      <c r="I79" s="55"/>
      <c r="J79" s="16"/>
      <c r="K79" s="16"/>
      <c r="L79" s="16"/>
      <c r="M79" s="16"/>
      <c r="N79" s="44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</row>
    <row r="80" spans="2:35" ht="15" customHeight="1" x14ac:dyDescent="0.3">
      <c r="B80" s="16"/>
      <c r="C80" s="16"/>
      <c r="D80" s="16"/>
      <c r="E80" s="16"/>
      <c r="F80" s="16"/>
      <c r="G80" s="55"/>
      <c r="H80" s="55"/>
      <c r="I80" s="55"/>
      <c r="J80" s="16"/>
      <c r="K80" s="16"/>
      <c r="L80" s="16"/>
      <c r="M80" s="16"/>
      <c r="N80" s="44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</row>
    <row r="81" spans="2:35" ht="15" customHeight="1" x14ac:dyDescent="0.3">
      <c r="B81" s="16"/>
      <c r="C81" s="16"/>
      <c r="D81" s="16"/>
      <c r="E81" s="16"/>
      <c r="F81" s="16"/>
      <c r="G81" s="55"/>
      <c r="H81" s="55"/>
      <c r="I81" s="55"/>
      <c r="J81" s="16"/>
      <c r="K81" s="16"/>
      <c r="L81" s="16"/>
      <c r="M81" s="16"/>
      <c r="N81" s="44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</row>
    <row r="82" spans="2:35" ht="15" customHeight="1" x14ac:dyDescent="0.3">
      <c r="B82" s="16"/>
      <c r="C82" s="16"/>
      <c r="D82" s="16"/>
      <c r="E82" s="16"/>
      <c r="F82" s="16"/>
      <c r="G82" s="55"/>
      <c r="H82" s="55"/>
      <c r="I82" s="55"/>
      <c r="J82" s="16"/>
      <c r="K82" s="16"/>
      <c r="L82" s="16"/>
      <c r="M82" s="16"/>
      <c r="N82" s="44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</row>
    <row r="83" spans="2:35" ht="15" customHeight="1" x14ac:dyDescent="0.3">
      <c r="B83" s="16"/>
      <c r="C83" s="16"/>
      <c r="D83" s="16"/>
      <c r="E83" s="16"/>
      <c r="F83" s="16"/>
      <c r="G83" s="55"/>
      <c r="H83" s="55"/>
      <c r="I83" s="55"/>
      <c r="J83" s="16"/>
      <c r="K83" s="16"/>
      <c r="L83" s="16"/>
      <c r="M83" s="16"/>
      <c r="N83" s="44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</row>
    <row r="84" spans="2:35" ht="15" customHeight="1" x14ac:dyDescent="0.3">
      <c r="B84" s="16"/>
      <c r="C84" s="16"/>
      <c r="D84" s="16"/>
      <c r="E84" s="16"/>
      <c r="F84" s="16"/>
      <c r="G84" s="55"/>
      <c r="H84" s="55"/>
      <c r="I84" s="55"/>
      <c r="J84" s="16"/>
      <c r="K84" s="16"/>
      <c r="L84" s="16"/>
      <c r="M84" s="16"/>
      <c r="N84" s="44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</row>
    <row r="85" spans="2:35" ht="15" customHeight="1" x14ac:dyDescent="0.3">
      <c r="B85" s="16"/>
      <c r="C85" s="16"/>
      <c r="D85" s="16"/>
      <c r="E85" s="16"/>
      <c r="F85" s="16"/>
      <c r="G85" s="55"/>
      <c r="H85" s="55"/>
      <c r="I85" s="55"/>
      <c r="J85" s="16"/>
      <c r="K85" s="16"/>
      <c r="L85" s="16"/>
      <c r="M85" s="16"/>
      <c r="N85" s="44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</row>
    <row r="86" spans="2:35" ht="15" customHeight="1" x14ac:dyDescent="0.3">
      <c r="B86" s="16"/>
      <c r="C86" s="16"/>
      <c r="D86" s="16"/>
      <c r="E86" s="16"/>
      <c r="F86" s="16"/>
      <c r="G86" s="55"/>
      <c r="H86" s="55"/>
      <c r="I86" s="55"/>
      <c r="J86" s="16"/>
      <c r="K86" s="16"/>
      <c r="L86" s="16"/>
      <c r="M86" s="16"/>
      <c r="N86" s="44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</row>
    <row r="87" spans="2:35" ht="15" customHeight="1" x14ac:dyDescent="0.3">
      <c r="B87" s="16"/>
      <c r="C87" s="16"/>
      <c r="D87" s="16"/>
      <c r="E87" s="16"/>
      <c r="F87" s="16"/>
      <c r="G87" s="55"/>
      <c r="H87" s="55"/>
      <c r="I87" s="55"/>
      <c r="J87" s="16"/>
      <c r="K87" s="16"/>
      <c r="L87" s="16"/>
      <c r="M87" s="16"/>
      <c r="N87" s="44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</row>
    <row r="88" spans="2:35" ht="15" customHeight="1" x14ac:dyDescent="0.3">
      <c r="B88" s="16"/>
      <c r="C88" s="16"/>
      <c r="D88" s="16"/>
      <c r="E88" s="16"/>
      <c r="F88" s="16"/>
      <c r="G88" s="55"/>
      <c r="H88" s="55"/>
      <c r="I88" s="55"/>
      <c r="J88" s="16"/>
      <c r="K88" s="16"/>
      <c r="L88" s="16"/>
      <c r="M88" s="16"/>
      <c r="N88" s="44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</row>
    <row r="89" spans="2:35" ht="15" customHeight="1" x14ac:dyDescent="0.3">
      <c r="B89" s="16"/>
      <c r="C89" s="16"/>
      <c r="D89" s="16"/>
      <c r="E89" s="16"/>
      <c r="F89" s="16"/>
      <c r="G89" s="55"/>
      <c r="H89" s="55"/>
      <c r="I89" s="55"/>
      <c r="J89" s="16"/>
      <c r="K89" s="16"/>
      <c r="L89" s="16"/>
      <c r="M89" s="16"/>
      <c r="N89" s="44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</row>
    <row r="90" spans="2:35" ht="15" customHeight="1" x14ac:dyDescent="0.3">
      <c r="B90" s="16"/>
      <c r="C90" s="16"/>
      <c r="D90" s="16"/>
      <c r="E90" s="16"/>
      <c r="F90" s="16"/>
      <c r="G90" s="55"/>
      <c r="H90" s="55"/>
      <c r="I90" s="55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</row>
    <row r="91" spans="2:35" ht="15" customHeight="1" x14ac:dyDescent="0.3">
      <c r="B91" s="16"/>
      <c r="C91" s="16"/>
      <c r="D91" s="16"/>
      <c r="E91" s="16"/>
      <c r="F91" s="16"/>
      <c r="G91" s="55"/>
      <c r="H91" s="55"/>
      <c r="I91" s="55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</row>
    <row r="92" spans="2:35" ht="15" customHeight="1" x14ac:dyDescent="0.3">
      <c r="B92" s="16"/>
      <c r="C92" s="16"/>
      <c r="D92" s="16"/>
      <c r="E92" s="16"/>
      <c r="F92" s="16"/>
      <c r="G92" s="55"/>
      <c r="H92" s="55"/>
      <c r="I92" s="55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</row>
    <row r="93" spans="2:35" ht="15" customHeight="1" x14ac:dyDescent="0.3">
      <c r="B93" s="16"/>
      <c r="C93" s="16"/>
      <c r="D93" s="16"/>
      <c r="E93" s="16"/>
      <c r="F93" s="16"/>
      <c r="G93" s="55"/>
      <c r="H93" s="55"/>
      <c r="I93" s="55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</row>
    <row r="94" spans="2:35" ht="14.4" x14ac:dyDescent="0.3">
      <c r="B94" s="16"/>
      <c r="C94" s="16"/>
      <c r="D94" s="16"/>
      <c r="E94" s="16"/>
      <c r="F94" s="16"/>
      <c r="G94" s="55"/>
      <c r="H94" s="55"/>
      <c r="I94" s="55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</row>
    <row r="95" spans="2:35" ht="14.4" x14ac:dyDescent="0.3">
      <c r="B95" s="16"/>
      <c r="C95" s="16"/>
      <c r="D95" s="16"/>
      <c r="E95" s="16"/>
      <c r="F95" s="16"/>
      <c r="G95" s="55"/>
      <c r="H95" s="55"/>
      <c r="I95" s="55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</row>
    <row r="96" spans="2:35" ht="14.4" x14ac:dyDescent="0.3">
      <c r="B96" s="16"/>
      <c r="C96" s="16"/>
      <c r="D96" s="16"/>
      <c r="E96" s="16"/>
      <c r="F96" s="16"/>
      <c r="G96" s="55"/>
      <c r="H96" s="55"/>
      <c r="I96" s="55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</row>
    <row r="97" spans="2:35" ht="14.4" x14ac:dyDescent="0.3">
      <c r="B97" s="16"/>
      <c r="C97" s="16"/>
      <c r="D97" s="16"/>
      <c r="E97" s="16"/>
      <c r="F97" s="16"/>
      <c r="G97" s="55"/>
      <c r="H97" s="55"/>
      <c r="I97" s="55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</row>
    <row r="98" spans="2:35" ht="14.4" x14ac:dyDescent="0.3">
      <c r="B98" s="16"/>
      <c r="C98" s="16"/>
      <c r="D98" s="16"/>
      <c r="E98" s="16"/>
      <c r="F98" s="16"/>
      <c r="G98" s="55"/>
      <c r="H98" s="55"/>
      <c r="I98" s="55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</row>
    <row r="99" spans="2:35" ht="14.4" x14ac:dyDescent="0.3">
      <c r="B99" s="16"/>
      <c r="C99" s="16"/>
      <c r="D99" s="16"/>
      <c r="E99" s="16"/>
      <c r="F99" s="16"/>
      <c r="G99" s="55"/>
      <c r="H99" s="55"/>
      <c r="I99" s="55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</row>
    <row r="100" spans="2:35" ht="14.4" x14ac:dyDescent="0.3">
      <c r="B100" s="16"/>
      <c r="C100" s="16"/>
      <c r="D100" s="16"/>
      <c r="E100" s="16"/>
      <c r="F100" s="16"/>
      <c r="G100" s="55"/>
      <c r="H100" s="55"/>
      <c r="I100" s="55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</row>
    <row r="101" spans="2:35" ht="14.4" x14ac:dyDescent="0.3">
      <c r="B101" s="16"/>
      <c r="C101" s="16"/>
      <c r="D101" s="16"/>
      <c r="E101" s="16"/>
      <c r="F101" s="16"/>
      <c r="G101" s="55"/>
      <c r="H101" s="55"/>
      <c r="I101" s="55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</row>
    <row r="102" spans="2:35" ht="14.4" x14ac:dyDescent="0.3">
      <c r="B102" s="16"/>
      <c r="C102" s="16"/>
      <c r="D102" s="16"/>
      <c r="E102" s="16"/>
      <c r="F102" s="16"/>
      <c r="G102" s="55"/>
      <c r="H102" s="55"/>
      <c r="I102" s="55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</row>
    <row r="103" spans="2:35" ht="14.4" x14ac:dyDescent="0.3">
      <c r="B103" s="16"/>
      <c r="C103" s="16"/>
      <c r="D103" s="16"/>
      <c r="E103" s="16"/>
      <c r="F103" s="16"/>
      <c r="G103" s="55"/>
      <c r="H103" s="55"/>
      <c r="I103" s="55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</row>
    <row r="104" spans="2:35" ht="14.4" x14ac:dyDescent="0.3">
      <c r="B104" s="16"/>
      <c r="C104" s="16"/>
      <c r="D104" s="16"/>
      <c r="E104" s="16"/>
      <c r="F104" s="16"/>
      <c r="G104" s="55"/>
      <c r="H104" s="55"/>
      <c r="I104" s="55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</row>
    <row r="105" spans="2:35" ht="14.4" x14ac:dyDescent="0.3">
      <c r="B105" s="16"/>
      <c r="C105" s="16"/>
      <c r="D105" s="16"/>
      <c r="E105" s="16"/>
      <c r="F105" s="16"/>
      <c r="G105" s="55"/>
      <c r="H105" s="55"/>
      <c r="I105" s="55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</row>
    <row r="106" spans="2:35" ht="14.4" x14ac:dyDescent="0.3">
      <c r="B106" s="16"/>
      <c r="C106" s="16"/>
      <c r="D106" s="16"/>
      <c r="E106" s="16"/>
      <c r="F106" s="16"/>
      <c r="G106" s="55"/>
      <c r="H106" s="55"/>
      <c r="I106" s="55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</row>
    <row r="107" spans="2:35" ht="14.4" x14ac:dyDescent="0.3">
      <c r="B107" s="16"/>
      <c r="C107" s="16"/>
      <c r="D107" s="16"/>
      <c r="E107" s="16"/>
      <c r="F107" s="16"/>
      <c r="G107" s="55"/>
      <c r="H107" s="55"/>
      <c r="I107" s="55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</row>
    <row r="108" spans="2:35" ht="14.4" x14ac:dyDescent="0.3">
      <c r="B108" s="16"/>
      <c r="C108" s="16"/>
      <c r="D108" s="16"/>
      <c r="E108" s="16"/>
      <c r="F108" s="16"/>
      <c r="G108" s="55"/>
      <c r="H108" s="55"/>
      <c r="I108" s="55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</row>
    <row r="109" spans="2:35" ht="14.4" x14ac:dyDescent="0.3">
      <c r="B109" s="16"/>
      <c r="C109" s="16"/>
      <c r="D109" s="16"/>
      <c r="E109" s="16"/>
      <c r="F109" s="16"/>
      <c r="G109" s="55"/>
      <c r="H109" s="55"/>
      <c r="I109" s="55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</row>
    <row r="110" spans="2:35" ht="14.4" x14ac:dyDescent="0.3">
      <c r="B110" s="16"/>
      <c r="C110" s="16"/>
      <c r="D110" s="16"/>
      <c r="E110" s="16"/>
      <c r="F110" s="16"/>
      <c r="G110" s="55"/>
      <c r="H110" s="55"/>
      <c r="I110" s="55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</row>
    <row r="111" spans="2:35" ht="14.4" x14ac:dyDescent="0.3">
      <c r="B111" s="16"/>
      <c r="C111" s="16"/>
      <c r="D111" s="16"/>
      <c r="E111" s="16"/>
      <c r="F111" s="16"/>
      <c r="G111" s="55"/>
      <c r="H111" s="55"/>
      <c r="I111" s="55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</row>
    <row r="112" spans="2:35" ht="14.4" x14ac:dyDescent="0.3">
      <c r="B112" s="16"/>
      <c r="C112" s="16"/>
      <c r="D112" s="16"/>
      <c r="E112" s="16"/>
      <c r="F112" s="16"/>
      <c r="G112" s="55"/>
      <c r="H112" s="55"/>
      <c r="I112" s="55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</row>
    <row r="113" spans="2:35" ht="14.4" x14ac:dyDescent="0.3">
      <c r="B113" s="16"/>
      <c r="C113" s="16"/>
      <c r="D113" s="16"/>
      <c r="E113" s="16"/>
      <c r="F113" s="16"/>
      <c r="G113" s="55"/>
      <c r="H113" s="55"/>
      <c r="I113" s="55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</row>
    <row r="114" spans="2:35" ht="14.4" x14ac:dyDescent="0.3">
      <c r="B114" s="16"/>
      <c r="C114" s="16"/>
      <c r="D114" s="16"/>
      <c r="E114" s="16"/>
      <c r="F114" s="16"/>
      <c r="G114" s="55"/>
      <c r="H114" s="55"/>
      <c r="I114" s="55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</row>
    <row r="115" spans="2:35" ht="14.4" x14ac:dyDescent="0.3">
      <c r="B115" s="16"/>
      <c r="C115" s="16"/>
      <c r="D115" s="16"/>
      <c r="E115" s="16"/>
      <c r="F115" s="16"/>
      <c r="G115" s="55"/>
      <c r="H115" s="55"/>
      <c r="I115" s="55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</row>
    <row r="116" spans="2:35" ht="14.4" x14ac:dyDescent="0.3">
      <c r="B116" s="16"/>
      <c r="C116" s="16"/>
      <c r="D116" s="16"/>
      <c r="E116" s="16"/>
      <c r="F116" s="16"/>
      <c r="G116" s="55"/>
      <c r="H116" s="55"/>
      <c r="I116" s="55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</row>
    <row r="117" spans="2:35" ht="14.4" x14ac:dyDescent="0.3">
      <c r="B117" s="16"/>
      <c r="C117" s="16"/>
      <c r="D117" s="16"/>
      <c r="E117" s="16"/>
      <c r="F117" s="16"/>
      <c r="G117" s="55"/>
      <c r="H117" s="55"/>
      <c r="I117" s="55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</row>
    <row r="118" spans="2:35" ht="14.4" x14ac:dyDescent="0.3">
      <c r="B118" s="16"/>
      <c r="C118" s="16"/>
      <c r="D118" s="16"/>
      <c r="E118" s="16"/>
      <c r="F118" s="16"/>
      <c r="G118" s="55"/>
      <c r="H118" s="55"/>
      <c r="I118" s="55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</row>
    <row r="119" spans="2:35" ht="14.4" x14ac:dyDescent="0.3">
      <c r="B119" s="16"/>
      <c r="C119" s="16"/>
      <c r="D119" s="16"/>
      <c r="E119" s="16"/>
      <c r="F119" s="16"/>
      <c r="G119" s="55"/>
      <c r="H119" s="55"/>
      <c r="I119" s="55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</row>
    <row r="120" spans="2:35" ht="14.4" x14ac:dyDescent="0.3">
      <c r="B120" s="16"/>
      <c r="C120" s="16"/>
      <c r="D120" s="16"/>
      <c r="E120" s="16"/>
      <c r="F120" s="16"/>
      <c r="G120" s="55"/>
      <c r="H120" s="55"/>
      <c r="I120" s="55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</row>
    <row r="121" spans="2:35" ht="14.4" x14ac:dyDescent="0.3">
      <c r="B121" s="16"/>
      <c r="C121" s="16"/>
      <c r="D121" s="16"/>
      <c r="E121" s="16"/>
      <c r="F121" s="16"/>
      <c r="G121" s="55"/>
      <c r="H121" s="55"/>
      <c r="I121" s="55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</row>
    <row r="122" spans="2:35" ht="14.4" x14ac:dyDescent="0.3">
      <c r="B122" s="16"/>
      <c r="C122" s="16"/>
      <c r="D122" s="16"/>
      <c r="E122" s="16"/>
      <c r="F122" s="16"/>
      <c r="G122" s="55"/>
      <c r="H122" s="55"/>
      <c r="I122" s="55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</row>
    <row r="123" spans="2:35" ht="14.4" x14ac:dyDescent="0.3">
      <c r="B123" s="16"/>
      <c r="C123" s="16"/>
      <c r="D123" s="16"/>
      <c r="E123" s="16"/>
      <c r="F123" s="16"/>
      <c r="G123" s="55"/>
      <c r="H123" s="55"/>
      <c r="I123" s="55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</row>
    <row r="124" spans="2:35" ht="14.4" x14ac:dyDescent="0.3">
      <c r="B124" s="16"/>
      <c r="C124" s="16"/>
      <c r="D124" s="16"/>
      <c r="E124" s="16"/>
      <c r="F124" s="16"/>
      <c r="G124" s="55"/>
      <c r="H124" s="55"/>
      <c r="I124" s="55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</row>
    <row r="125" spans="2:35" ht="14.4" x14ac:dyDescent="0.3">
      <c r="B125" s="16"/>
      <c r="C125" s="16"/>
      <c r="D125" s="16"/>
      <c r="E125" s="16"/>
      <c r="F125" s="16"/>
      <c r="G125" s="55"/>
      <c r="H125" s="55"/>
      <c r="I125" s="55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</row>
    <row r="126" spans="2:35" ht="14.4" x14ac:dyDescent="0.3">
      <c r="B126" s="16"/>
      <c r="C126" s="16"/>
      <c r="D126" s="16"/>
      <c r="E126" s="16"/>
      <c r="F126" s="16"/>
      <c r="G126" s="55"/>
      <c r="H126" s="55"/>
      <c r="I126" s="55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</row>
    <row r="127" spans="2:35" ht="14.4" x14ac:dyDescent="0.3">
      <c r="B127" s="16"/>
      <c r="C127" s="16"/>
      <c r="D127" s="16"/>
      <c r="E127" s="16"/>
      <c r="F127" s="16"/>
      <c r="G127" s="55"/>
      <c r="H127" s="55"/>
      <c r="I127" s="55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</row>
    <row r="128" spans="2:35" ht="14.4" x14ac:dyDescent="0.3">
      <c r="B128" s="16"/>
      <c r="C128" s="16"/>
      <c r="D128" s="16"/>
      <c r="E128" s="16"/>
      <c r="F128" s="16"/>
      <c r="G128" s="55"/>
      <c r="H128" s="55"/>
      <c r="I128" s="55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</row>
    <row r="129" spans="2:35" ht="14.4" x14ac:dyDescent="0.3">
      <c r="B129" s="16"/>
      <c r="C129" s="16"/>
      <c r="D129" s="16"/>
      <c r="E129" s="16"/>
      <c r="F129" s="16"/>
      <c r="G129" s="55"/>
      <c r="H129" s="55"/>
      <c r="I129" s="55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</row>
    <row r="130" spans="2:35" ht="14.4" x14ac:dyDescent="0.3">
      <c r="B130" s="16"/>
      <c r="C130" s="16"/>
      <c r="D130" s="16"/>
      <c r="E130" s="16"/>
      <c r="F130" s="16"/>
      <c r="G130" s="55"/>
      <c r="H130" s="55"/>
      <c r="I130" s="55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</row>
    <row r="131" spans="2:35" ht="14.4" x14ac:dyDescent="0.3">
      <c r="B131" s="16"/>
      <c r="C131" s="16"/>
      <c r="D131" s="16"/>
      <c r="E131" s="16"/>
      <c r="F131" s="16"/>
      <c r="G131" s="55"/>
      <c r="H131" s="55"/>
      <c r="I131" s="55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</row>
    <row r="132" spans="2:35" ht="14.4" x14ac:dyDescent="0.3">
      <c r="B132" s="16"/>
      <c r="C132" s="16"/>
      <c r="D132" s="16"/>
      <c r="E132" s="16"/>
      <c r="F132" s="16"/>
      <c r="G132" s="55"/>
      <c r="H132" s="55"/>
      <c r="I132" s="55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</row>
    <row r="133" spans="2:35" ht="14.4" x14ac:dyDescent="0.3">
      <c r="B133" s="16"/>
      <c r="C133" s="16"/>
      <c r="D133" s="16"/>
      <c r="E133" s="16"/>
      <c r="F133" s="16"/>
      <c r="G133" s="55"/>
      <c r="H133" s="55"/>
      <c r="I133" s="55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</row>
    <row r="134" spans="2:35" ht="14.4" x14ac:dyDescent="0.3">
      <c r="B134" s="16"/>
      <c r="C134" s="16"/>
      <c r="D134" s="16"/>
      <c r="E134" s="16"/>
      <c r="F134" s="16"/>
      <c r="G134" s="55"/>
      <c r="H134" s="55"/>
      <c r="I134" s="55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</row>
    <row r="135" spans="2:35" ht="14.4" x14ac:dyDescent="0.3">
      <c r="B135" s="16"/>
      <c r="C135" s="16"/>
      <c r="D135" s="16"/>
      <c r="E135" s="16"/>
      <c r="F135" s="16"/>
      <c r="G135" s="55"/>
      <c r="H135" s="55"/>
      <c r="I135" s="55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</row>
    <row r="136" spans="2:35" ht="14.4" x14ac:dyDescent="0.3">
      <c r="B136" s="16"/>
      <c r="C136" s="16"/>
      <c r="D136" s="16"/>
      <c r="E136" s="16"/>
      <c r="F136" s="16"/>
      <c r="G136" s="55"/>
      <c r="H136" s="55"/>
      <c r="I136" s="55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</row>
    <row r="137" spans="2:35" ht="14.4" x14ac:dyDescent="0.3">
      <c r="B137" s="16"/>
      <c r="C137" s="16"/>
      <c r="D137" s="16"/>
      <c r="E137" s="16"/>
      <c r="F137" s="16"/>
      <c r="G137" s="55"/>
      <c r="H137" s="55"/>
      <c r="I137" s="55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</row>
    <row r="138" spans="2:35" ht="14.4" x14ac:dyDescent="0.3">
      <c r="B138" s="16"/>
      <c r="C138" s="16"/>
      <c r="D138" s="16"/>
      <c r="E138" s="16"/>
      <c r="F138" s="16"/>
      <c r="G138" s="55"/>
      <c r="H138" s="55"/>
      <c r="I138" s="55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</row>
    <row r="139" spans="2:35" ht="14.4" x14ac:dyDescent="0.3">
      <c r="B139" s="16"/>
      <c r="C139" s="16"/>
      <c r="D139" s="16"/>
      <c r="E139" s="16"/>
      <c r="F139" s="16"/>
      <c r="G139" s="55"/>
      <c r="H139" s="55"/>
      <c r="I139" s="55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</row>
    <row r="140" spans="2:35" ht="14.4" x14ac:dyDescent="0.3">
      <c r="B140" s="16"/>
      <c r="C140" s="16"/>
      <c r="D140" s="16"/>
      <c r="E140" s="16"/>
      <c r="F140" s="16"/>
      <c r="G140" s="55"/>
      <c r="H140" s="55"/>
      <c r="I140" s="55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</row>
    <row r="141" spans="2:35" ht="14.4" x14ac:dyDescent="0.3">
      <c r="B141" s="16"/>
      <c r="C141" s="16"/>
      <c r="D141" s="16"/>
      <c r="E141" s="16"/>
      <c r="F141" s="16"/>
      <c r="G141" s="55"/>
      <c r="H141" s="55"/>
      <c r="I141" s="55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</row>
    <row r="142" spans="2:35" ht="14.4" x14ac:dyDescent="0.3">
      <c r="B142" s="16"/>
      <c r="C142" s="16"/>
      <c r="D142" s="16"/>
      <c r="E142" s="16"/>
      <c r="F142" s="16"/>
      <c r="G142" s="55"/>
      <c r="H142" s="55"/>
      <c r="I142" s="55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</row>
    <row r="143" spans="2:35" ht="14.4" x14ac:dyDescent="0.3">
      <c r="B143" s="16"/>
      <c r="C143" s="16"/>
      <c r="D143" s="16"/>
      <c r="E143" s="16"/>
      <c r="F143" s="16"/>
      <c r="G143" s="55"/>
      <c r="H143" s="55"/>
      <c r="I143" s="55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</row>
    <row r="144" spans="2:35" ht="14.4" x14ac:dyDescent="0.3">
      <c r="B144" s="16"/>
      <c r="C144" s="16"/>
      <c r="D144" s="16"/>
      <c r="E144" s="16"/>
      <c r="F144" s="16"/>
      <c r="G144" s="55"/>
      <c r="H144" s="55"/>
      <c r="I144" s="55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</row>
    <row r="145" spans="2:35" ht="14.4" x14ac:dyDescent="0.3">
      <c r="B145" s="16"/>
      <c r="C145" s="16"/>
      <c r="D145" s="16"/>
      <c r="E145" s="16"/>
      <c r="F145" s="16"/>
      <c r="G145" s="55"/>
      <c r="H145" s="55"/>
      <c r="I145" s="55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</row>
    <row r="146" spans="2:35" ht="14.4" x14ac:dyDescent="0.3">
      <c r="B146" s="16"/>
      <c r="C146" s="16"/>
      <c r="D146" s="16"/>
      <c r="E146" s="16"/>
      <c r="F146" s="16"/>
      <c r="G146" s="55"/>
      <c r="H146" s="55"/>
      <c r="I146" s="55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</row>
    <row r="147" spans="2:35" ht="14.4" x14ac:dyDescent="0.3">
      <c r="B147" s="16"/>
      <c r="C147" s="16"/>
      <c r="D147" s="16"/>
      <c r="E147" s="16"/>
      <c r="F147" s="16"/>
      <c r="G147" s="55"/>
      <c r="H147" s="55"/>
      <c r="I147" s="55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</row>
    <row r="148" spans="2:35" ht="14.4" x14ac:dyDescent="0.3">
      <c r="B148" s="16"/>
      <c r="C148" s="16"/>
      <c r="D148" s="16"/>
      <c r="E148" s="16"/>
      <c r="F148" s="16"/>
      <c r="G148" s="55"/>
      <c r="H148" s="55"/>
      <c r="I148" s="55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</row>
    <row r="149" spans="2:35" ht="14.4" x14ac:dyDescent="0.3">
      <c r="B149" s="16"/>
      <c r="C149" s="16"/>
      <c r="D149" s="16"/>
      <c r="E149" s="16"/>
      <c r="F149" s="16"/>
      <c r="G149" s="55"/>
      <c r="H149" s="55"/>
      <c r="I149" s="55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</row>
    <row r="150" spans="2:35" ht="14.4" x14ac:dyDescent="0.3">
      <c r="B150" s="16"/>
      <c r="C150" s="16"/>
      <c r="D150" s="16"/>
      <c r="E150" s="16"/>
      <c r="F150" s="16"/>
      <c r="G150" s="55"/>
      <c r="H150" s="55"/>
      <c r="I150" s="55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</row>
    <row r="151" spans="2:35" ht="14.4" x14ac:dyDescent="0.3">
      <c r="B151" s="16"/>
      <c r="C151" s="16"/>
      <c r="D151" s="16"/>
      <c r="E151" s="16"/>
      <c r="F151" s="16"/>
      <c r="G151" s="55"/>
      <c r="H151" s="55"/>
      <c r="I151" s="55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</row>
    <row r="152" spans="2:35" ht="14.4" x14ac:dyDescent="0.3">
      <c r="B152" s="16"/>
      <c r="C152" s="16"/>
      <c r="D152" s="16"/>
      <c r="E152" s="16"/>
      <c r="F152" s="16"/>
      <c r="G152" s="55"/>
      <c r="H152" s="55"/>
      <c r="I152" s="55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</row>
    <row r="153" spans="2:35" ht="14.4" x14ac:dyDescent="0.3">
      <c r="B153" s="16"/>
      <c r="C153" s="16"/>
      <c r="D153" s="16"/>
      <c r="E153" s="16"/>
      <c r="F153" s="16"/>
      <c r="G153" s="55"/>
      <c r="H153" s="55"/>
      <c r="I153" s="55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</row>
    <row r="154" spans="2:35" ht="14.4" x14ac:dyDescent="0.3">
      <c r="B154" s="16"/>
      <c r="C154" s="16"/>
      <c r="D154" s="16"/>
      <c r="E154" s="16"/>
      <c r="F154" s="16"/>
      <c r="G154" s="55"/>
      <c r="H154" s="55"/>
      <c r="I154" s="55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</row>
    <row r="155" spans="2:35" ht="14.4" x14ac:dyDescent="0.3">
      <c r="B155" s="16"/>
      <c r="C155" s="16"/>
      <c r="D155" s="16"/>
      <c r="E155" s="16"/>
      <c r="F155" s="16"/>
      <c r="G155" s="55"/>
      <c r="H155" s="55"/>
      <c r="I155" s="55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</row>
    <row r="156" spans="2:35" ht="14.4" x14ac:dyDescent="0.3">
      <c r="B156" s="16"/>
      <c r="C156" s="16"/>
      <c r="D156" s="16"/>
      <c r="E156" s="16"/>
      <c r="F156" s="16"/>
      <c r="G156" s="55"/>
      <c r="H156" s="55"/>
      <c r="I156" s="55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</row>
    <row r="157" spans="2:35" ht="14.4" x14ac:dyDescent="0.3">
      <c r="B157" s="16"/>
      <c r="C157" s="16"/>
      <c r="D157" s="16"/>
      <c r="E157" s="16"/>
      <c r="F157" s="16"/>
      <c r="G157" s="55"/>
      <c r="H157" s="55"/>
      <c r="I157" s="55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</row>
    <row r="158" spans="2:35" ht="14.4" x14ac:dyDescent="0.3">
      <c r="B158" s="16"/>
      <c r="C158" s="16"/>
      <c r="D158" s="16"/>
      <c r="E158" s="16"/>
      <c r="F158" s="16"/>
      <c r="G158" s="55"/>
      <c r="H158" s="55"/>
      <c r="I158" s="55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</row>
    <row r="159" spans="2:35" ht="14.4" x14ac:dyDescent="0.3">
      <c r="B159" s="16"/>
      <c r="C159" s="16"/>
      <c r="D159" s="16"/>
      <c r="E159" s="16"/>
      <c r="F159" s="16"/>
      <c r="G159" s="55"/>
      <c r="H159" s="55"/>
      <c r="I159" s="55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</row>
    <row r="160" spans="2:35" ht="14.4" x14ac:dyDescent="0.3">
      <c r="B160" s="16"/>
      <c r="C160" s="16"/>
      <c r="D160" s="16"/>
      <c r="E160" s="16"/>
      <c r="F160" s="16"/>
      <c r="G160" s="55"/>
      <c r="H160" s="55"/>
      <c r="I160" s="55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</row>
    <row r="161" spans="2:35" ht="14.4" x14ac:dyDescent="0.3">
      <c r="B161" s="16"/>
      <c r="C161" s="16"/>
      <c r="D161" s="16"/>
      <c r="E161" s="16"/>
      <c r="F161" s="16"/>
      <c r="G161" s="55"/>
      <c r="H161" s="55"/>
      <c r="I161" s="55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</row>
    <row r="162" spans="2:35" ht="14.4" x14ac:dyDescent="0.3">
      <c r="B162" s="16"/>
      <c r="C162" s="16"/>
      <c r="D162" s="16"/>
      <c r="E162" s="16"/>
      <c r="F162" s="16"/>
      <c r="G162" s="55"/>
      <c r="H162" s="55"/>
      <c r="I162" s="55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</row>
    <row r="163" spans="2:35" x14ac:dyDescent="0.25">
      <c r="G163" s="7"/>
      <c r="H163" s="7"/>
      <c r="I163" s="7"/>
    </row>
    <row r="164" spans="2:35" x14ac:dyDescent="0.25">
      <c r="G164" s="7"/>
      <c r="H164" s="7"/>
      <c r="I164" s="7"/>
    </row>
    <row r="165" spans="2:35" x14ac:dyDescent="0.25">
      <c r="G165" s="7"/>
      <c r="H165" s="7"/>
      <c r="I165" s="7"/>
    </row>
    <row r="166" spans="2:35" x14ac:dyDescent="0.25">
      <c r="G166" s="7"/>
      <c r="H166" s="7"/>
      <c r="I166" s="7"/>
    </row>
    <row r="167" spans="2:35" x14ac:dyDescent="0.25">
      <c r="G167" s="7"/>
      <c r="H167" s="7"/>
      <c r="I167" s="7"/>
    </row>
    <row r="168" spans="2:35" x14ac:dyDescent="0.25">
      <c r="G168" s="7"/>
      <c r="H168" s="7"/>
      <c r="I168" s="7"/>
    </row>
  </sheetData>
  <mergeCells count="6">
    <mergeCell ref="B31:E31"/>
    <mergeCell ref="N8:S8"/>
    <mergeCell ref="T8:Y8"/>
    <mergeCell ref="Z8:AG8"/>
    <mergeCell ref="B17:G17"/>
    <mergeCell ref="B24:G24"/>
  </mergeCells>
  <pageMargins left="0.75" right="0.75" top="1" bottom="1" header="0.5" footer="0.5"/>
  <pageSetup paperSize="9" orientation="portrait" horizontalDpi="200" verticalDpi="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21</vt:i4>
      </vt:variant>
    </vt:vector>
  </HeadingPairs>
  <TitlesOfParts>
    <vt:vector size="25" baseType="lpstr">
      <vt:lpstr>15.1 (Symmetric FVA)</vt:lpstr>
      <vt:lpstr>15.2 (Totem example)</vt:lpstr>
      <vt:lpstr>15.3 (Asymmetric FVA)</vt:lpstr>
      <vt:lpstr>15.4 (FVA Allocation)</vt:lpstr>
      <vt:lpstr>FundingCurve</vt:lpstr>
      <vt:lpstr>'15.3 (Asymmetric FVA)'!FundingSpread</vt:lpstr>
      <vt:lpstr>'15.4 (FVA Allocation)'!FundingSpread</vt:lpstr>
      <vt:lpstr>'15.1 (Symmetric FVA)'!FundingSpreadCurve</vt:lpstr>
      <vt:lpstr>'15.4 (FVA Allocation)'!FundingSpreadLending</vt:lpstr>
      <vt:lpstr>FundingSpreadLending</vt:lpstr>
      <vt:lpstr>IRVol</vt:lpstr>
      <vt:lpstr>MeanRvs</vt:lpstr>
      <vt:lpstr>'15.1 (Symmetric FVA)'!PayRec</vt:lpstr>
      <vt:lpstr>SwapRateSA</vt:lpstr>
      <vt:lpstr>'15.1 (Symmetric FVA)'!Tenors</vt:lpstr>
      <vt:lpstr>'15.3 (Asymmetric FVA)'!Tenors</vt:lpstr>
      <vt:lpstr>'15.4 (FVA Allocation)'!Tenors</vt:lpstr>
      <vt:lpstr>'15.2 (Totem example)'!XXX</vt:lpstr>
      <vt:lpstr>XXX</vt:lpstr>
      <vt:lpstr>'15.2 (Totem example)'!YYY</vt:lpstr>
      <vt:lpstr>YYY</vt:lpstr>
      <vt:lpstr>'15.2 (Totem example)'!ZYX</vt:lpstr>
      <vt:lpstr>ZYX</vt:lpstr>
      <vt:lpstr>'15.2 (Totem example)'!ZZZ</vt:lpstr>
      <vt:lpstr>ZZZ</vt:lpstr>
    </vt:vector>
  </TitlesOfParts>
  <Company>Home Use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 Gregory</dc:creator>
  <cp:lastModifiedBy>Jon Gregory</cp:lastModifiedBy>
  <dcterms:created xsi:type="dcterms:W3CDTF">2009-11-27T11:14:55Z</dcterms:created>
  <dcterms:modified xsi:type="dcterms:W3CDTF">2026-06-10T15:34:54Z</dcterms:modified>
</cp:coreProperties>
</file>