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codeName="{28389E77-7640-9E18-AD5C-E98E2F4A8B83}"/>
  <workbookPr codeName="ThisWorkbook"/>
  <mc:AlternateContent xmlns:mc="http://schemas.openxmlformats.org/markup-compatibility/2006">
    <mc:Choice Requires="x15">
      <x15ac:absPath xmlns:x15ac="http://schemas.microsoft.com/office/spreadsheetml/2010/11/ac" url="https://d.docs.live.net/502eee3437eb7218/Documents/xVA Book 5th/Spreadsheets/"/>
    </mc:Choice>
  </mc:AlternateContent>
  <xr:revisionPtr revIDLastSave="446" documentId="8_{BFE0CD34-1B6E-47F9-BBD7-CBD39CC64A0A}" xr6:coauthVersionLast="47" xr6:coauthVersionMax="47" xr10:uidLastSave="{E32C140D-A69A-441F-9C86-A4424B89AD26}"/>
  <bookViews>
    <workbookView xWindow="-108" yWindow="-108" windowWidth="23256" windowHeight="13896" xr2:uid="{00000000-000D-0000-FFFF-FFFF00000000}"/>
  </bookViews>
  <sheets>
    <sheet name="13.1 (ColVA)" sheetId="5" r:id="rId1"/>
    <sheet name="13.2 (Mandatory Break)" sheetId="6" r:id="rId2"/>
  </sheets>
  <definedNames>
    <definedName name="_xleta.TIME" hidden="1" xlm="1">#NAME?</definedName>
    <definedName name="BreakTime">'13.2 (Mandatory Break)'!$M$11</definedName>
    <definedName name="Spread" localSheetId="1">'13.2 (Mandatory Break)'!$M$10</definedName>
    <definedName name="Spread">'13.1 (ColVA)'!$M$9</definedName>
  </definedName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2" i="6" l="1"/>
  <c r="M14" i="6"/>
  <c r="E50" i="6"/>
  <c r="E49" i="6"/>
  <c r="E48" i="6"/>
  <c r="E47" i="6"/>
  <c r="E46" i="6"/>
  <c r="E45" i="6"/>
  <c r="E44" i="6"/>
  <c r="E43" i="6"/>
  <c r="E42" i="6"/>
  <c r="E41" i="6"/>
  <c r="E40" i="6"/>
  <c r="E39" i="6"/>
  <c r="E38" i="6"/>
  <c r="E37" i="6"/>
  <c r="E36" i="6"/>
  <c r="E35" i="6"/>
  <c r="E34" i="6"/>
  <c r="E33" i="6"/>
  <c r="E32" i="6"/>
  <c r="E30" i="6"/>
  <c r="E29" i="6"/>
  <c r="E28" i="6"/>
  <c r="E27" i="6"/>
  <c r="E26" i="6"/>
  <c r="E25" i="6"/>
  <c r="E24" i="6"/>
  <c r="E23" i="6"/>
  <c r="E22" i="6"/>
  <c r="E21" i="6"/>
  <c r="E20" i="6"/>
  <c r="E19" i="6"/>
  <c r="E18" i="6"/>
  <c r="E17" i="6"/>
  <c r="E16" i="6"/>
  <c r="E15" i="6"/>
  <c r="E14" i="6"/>
  <c r="E13" i="6"/>
  <c r="E12" i="6"/>
  <c r="E11" i="6"/>
  <c r="M17" i="6" s="1" a="1"/>
  <c r="M17" i="6" s="1"/>
  <c r="E31" i="6"/>
  <c r="F50" i="6"/>
  <c r="F49" i="6"/>
  <c r="F48" i="6"/>
  <c r="F47" i="6"/>
  <c r="F46" i="6"/>
  <c r="F45" i="6"/>
  <c r="F44" i="6"/>
  <c r="F43" i="6"/>
  <c r="F42" i="6"/>
  <c r="F41" i="6"/>
  <c r="F40" i="6"/>
  <c r="F39" i="6"/>
  <c r="F38" i="6"/>
  <c r="F37" i="6"/>
  <c r="F36" i="6"/>
  <c r="F35" i="6"/>
  <c r="F34" i="6"/>
  <c r="F33" i="6"/>
  <c r="F32" i="6"/>
  <c r="F30" i="6"/>
  <c r="F29" i="6"/>
  <c r="F28" i="6"/>
  <c r="F27" i="6"/>
  <c r="F26" i="6"/>
  <c r="F25" i="6"/>
  <c r="F24" i="6"/>
  <c r="F23" i="6"/>
  <c r="F21" i="6"/>
  <c r="F20" i="6"/>
  <c r="F19" i="6"/>
  <c r="F18" i="6"/>
  <c r="F17" i="6"/>
  <c r="F16" i="6"/>
  <c r="F15" i="6"/>
  <c r="F14" i="6"/>
  <c r="F13" i="6"/>
  <c r="F12" i="6"/>
  <c r="F11" i="6"/>
  <c r="F31" i="6"/>
  <c r="J50" i="6"/>
  <c r="J49" i="6"/>
  <c r="G49" i="6"/>
  <c r="J48" i="6"/>
  <c r="G48" i="6"/>
  <c r="J47" i="6"/>
  <c r="G47" i="6"/>
  <c r="J46" i="6"/>
  <c r="G46" i="6"/>
  <c r="J45" i="6"/>
  <c r="G45" i="6"/>
  <c r="J44" i="6"/>
  <c r="G44" i="6"/>
  <c r="J43" i="6"/>
  <c r="G43" i="6"/>
  <c r="J42" i="6"/>
  <c r="G42" i="6"/>
  <c r="J41" i="6"/>
  <c r="G41" i="6"/>
  <c r="J40" i="6"/>
  <c r="G40" i="6"/>
  <c r="J39" i="6"/>
  <c r="G39" i="6"/>
  <c r="J38" i="6"/>
  <c r="G38" i="6"/>
  <c r="J37" i="6"/>
  <c r="G37" i="6"/>
  <c r="J36" i="6"/>
  <c r="G36" i="6"/>
  <c r="J35" i="6"/>
  <c r="G35" i="6"/>
  <c r="J34" i="6"/>
  <c r="G34" i="6"/>
  <c r="J33" i="6"/>
  <c r="G33" i="6"/>
  <c r="J32" i="6"/>
  <c r="G32" i="6"/>
  <c r="J31" i="6"/>
  <c r="G31" i="6"/>
  <c r="J30" i="6"/>
  <c r="G30" i="6"/>
  <c r="J29" i="6"/>
  <c r="G29" i="6"/>
  <c r="J28" i="6"/>
  <c r="G28" i="6"/>
  <c r="J27" i="6"/>
  <c r="G27" i="6"/>
  <c r="J26" i="6"/>
  <c r="G26" i="6"/>
  <c r="J25" i="6"/>
  <c r="G25" i="6"/>
  <c r="J24" i="6"/>
  <c r="G24" i="6"/>
  <c r="J23" i="6"/>
  <c r="G23" i="6"/>
  <c r="J22" i="6"/>
  <c r="J21" i="6"/>
  <c r="G21" i="6"/>
  <c r="J20" i="6"/>
  <c r="G20" i="6"/>
  <c r="J19" i="6"/>
  <c r="G19" i="6"/>
  <c r="J18" i="6"/>
  <c r="G18" i="6"/>
  <c r="J17" i="6"/>
  <c r="G17" i="6"/>
  <c r="J16" i="6"/>
  <c r="G16" i="6"/>
  <c r="J15" i="6"/>
  <c r="G15" i="6"/>
  <c r="J14" i="6"/>
  <c r="G14" i="6"/>
  <c r="J13" i="6"/>
  <c r="G13" i="6"/>
  <c r="J12" i="6"/>
  <c r="G12" i="6"/>
  <c r="J11" i="6"/>
  <c r="G11" i="6"/>
  <c r="J10" i="6"/>
  <c r="G10" i="6"/>
  <c r="M18" i="6" l="1" a="1"/>
  <c r="M18" i="6" s="1"/>
  <c r="M15" i="6"/>
  <c r="M16" i="6" s="1"/>
  <c r="F22" i="6"/>
  <c r="J50" i="5" l="1"/>
  <c r="J49" i="5"/>
  <c r="J48" i="5"/>
  <c r="J47" i="5"/>
  <c r="J46" i="5"/>
  <c r="J45" i="5"/>
  <c r="J44" i="5"/>
  <c r="J43" i="5"/>
  <c r="J42" i="5"/>
  <c r="J41" i="5"/>
  <c r="J40" i="5"/>
  <c r="J39" i="5"/>
  <c r="J38" i="5"/>
  <c r="J37" i="5"/>
  <c r="J36" i="5"/>
  <c r="J35" i="5"/>
  <c r="J34" i="5"/>
  <c r="J33" i="5"/>
  <c r="J32" i="5"/>
  <c r="J31" i="5"/>
  <c r="J30" i="5"/>
  <c r="J29" i="5"/>
  <c r="J28" i="5"/>
  <c r="J27" i="5"/>
  <c r="J26" i="5"/>
  <c r="J25" i="5"/>
  <c r="J24" i="5"/>
  <c r="J23" i="5"/>
  <c r="J22" i="5"/>
  <c r="J21" i="5"/>
  <c r="J20" i="5"/>
  <c r="J19" i="5"/>
  <c r="J18" i="5"/>
  <c r="J17" i="5"/>
  <c r="J16" i="5"/>
  <c r="J15" i="5"/>
  <c r="J14" i="5"/>
  <c r="J13" i="5"/>
  <c r="J12" i="5"/>
  <c r="J10" i="5"/>
  <c r="J11" i="5"/>
  <c r="G49" i="5"/>
  <c r="G48" i="5"/>
  <c r="G47" i="5"/>
  <c r="G46"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5"/>
  <c r="G16" i="5"/>
  <c r="G15" i="5"/>
  <c r="G14" i="5"/>
  <c r="G13" i="5"/>
  <c r="G12" i="5"/>
  <c r="G11" i="5"/>
  <c r="G10" i="5"/>
  <c r="M12" i="5" l="1"/>
  <c r="F12" i="5" l="1"/>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11" i="5"/>
  <c r="M13" i="5" s="1"/>
  <c r="M14" i="5" s="1"/>
  <c r="M15" i="5" l="1"/>
  <c r="M18" i="5"/>
  <c r="M19" i="5"/>
  <c r="M20" i="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<sst xmlns="http://schemas.openxmlformats.org/spreadsheetml/2006/main" count="43" uniqueCount="28">
  <si>
    <t>Fixed</t>
  </si>
  <si>
    <t>Floating</t>
  </si>
  <si>
    <t>Value (base rate)</t>
  </si>
  <si>
    <t>Extra DF</t>
  </si>
  <si>
    <t xml:space="preserve">Spread </t>
  </si>
  <si>
    <t>Value (adjusted rate)</t>
  </si>
  <si>
    <t>Difference</t>
  </si>
  <si>
    <t>ColVA</t>
  </si>
  <si>
    <t>Fwd Spread</t>
  </si>
  <si>
    <t>ColRA</t>
  </si>
  <si>
    <t>ColPA</t>
  </si>
  <si>
    <t>Discounting Approach</t>
  </si>
  <si>
    <t>Monte Carlo Approach</t>
  </si>
  <si>
    <t>Discounting method</t>
  </si>
  <si>
    <t>Break time</t>
  </si>
  <si>
    <t>Value (base)</t>
  </si>
  <si>
    <t>Value (adjusted)</t>
  </si>
  <si>
    <t>Inputs</t>
  </si>
  <si>
    <t>Calculations</t>
  </si>
  <si>
    <t>EV at break</t>
  </si>
  <si>
    <t>EPC+ENC</t>
  </si>
  <si>
    <t>Blue = Inputs</t>
  </si>
  <si>
    <t>Grey = Fixed</t>
  </si>
  <si>
    <t>White = Calculations</t>
  </si>
  <si>
    <t>Green = Results</t>
  </si>
  <si>
    <t>EV ~ EC</t>
  </si>
  <si>
    <t>EPE ~ EPC</t>
  </si>
  <si>
    <t>ENE ~ ENC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</si>
</sst>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 _F_-;\-* #,##0\ _F_-;_-* &quot;-&quot;\ _F_-;_-@_-"/>
    <numFmt numFmtId="165" formatCode="_-* #,##0.00\ _F_-;\-* #,##0.00\ _F_-;_-* &quot;-&quot;??\ _F_-;_-@_-"/>
    <numFmt numFmtId="166" formatCode="_-* #,##0\ &quot;F&quot;_-;\-* #,##0\ &quot;F&quot;_-;_-* &quot;-&quot;\ &quot;F&quot;_-;_-@_-"/>
    <numFmt numFmtId="167" formatCode="_-* #,##0.00\ &quot;F&quot;_-;\-* #,##0.00\ &quot;F&quot;_-;_-* &quot;-&quot;??\ &quot;F&quot;_-;_-@_-"/>
    <numFmt numFmtId="168" formatCode="0.000000%"/>
    <numFmt numFmtId="169" formatCode="#,##0.0;\-#,##0.0"/>
    <numFmt numFmtId="170" formatCode="0.0000"/>
    <numFmt numFmtId="171" formatCode="0.00000"/>
    <numFmt numFmtId="172" formatCode="0.000000"/>
    <numFmt numFmtId="173" formatCode="0.000%"/>
    <numFmt numFmtId="174" formatCode="_-* #,##0_-;\-* #,##0_-;_-* &quot;-&quot;??_-;_-@_-"/>
    <numFmt numFmtId="175" formatCode="#,##0.00000"/>
  </numFmts>
  <fonts count="29" x14ac:knownFonts="1">
    <font>
      <sz val="10"/>
      <name val="Arial"/>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MS Sans Serif"/>
      <family val="2"/>
    </font>
    <font>
      <sz val="8.5"/>
      <name val="MS Sans Serif"/>
      <family val="2"/>
    </font>
    <font>
      <i/>
      <sz val="11"/>
      <color indexed="23"/>
      <name val="Calibri"/>
      <family val="2"/>
    </font>
    <font>
      <sz val="11"/>
      <color indexed="17"/>
      <name val="Calibri"/>
      <family val="2"/>
    </font>
    <font>
      <b/>
      <sz val="10"/>
      <name val="MS Sans Serif"/>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i/>
      <sz val="10"/>
      <name val="Arial"/>
      <family val="2"/>
    </font>
    <font>
      <b/>
      <sz val="24"/>
      <name val="MS Sans Serif"/>
      <family val="2"/>
    </font>
    <font>
      <b/>
      <sz val="18"/>
      <color indexed="56"/>
      <name val="Cambria"/>
      <family val="2"/>
    </font>
    <font>
      <b/>
      <sz val="11"/>
      <color indexed="8"/>
      <name val="Calibri"/>
      <family val="2"/>
    </font>
    <font>
      <sz val="11"/>
      <color indexed="10"/>
      <name val="Calibri"/>
      <family val="2"/>
    </font>
    <font>
      <b/>
      <sz val="11"/>
      <name val="Arial"/>
      <family val="2"/>
    </font>
    <font>
      <sz val="10"/>
      <name val="Wingdings"/>
      <charset val="2"/>
    </font>
    <font>
      <b/>
      <i/>
      <sz val="10"/>
      <name val="Arial"/>
      <family val="2"/>
    </font>
    <font>
      <sz val="11"/>
      <name val="Calibri"/>
      <family val="2"/>
      <scheme val="minor"/>
    </font>
    <font>
      <b/>
      <i/>
      <sz val="11"/>
      <name val="Calibri"/>
      <family val="2"/>
      <scheme val="minor"/>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9"/>
      </patternFill>
    </fill>
    <fill>
      <patternFill patternType="darkGray">
        <fgColor indexed="9"/>
        <bgColor indexed="43"/>
      </patternFill>
    </fill>
    <fill>
      <patternFill patternType="mediumGray">
        <fgColor indexed="9"/>
        <bgColor indexed="22"/>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4"/>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79998168889431442"/>
        <bgColor indexed="64"/>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right/>
      <top style="thin">
        <color indexed="62"/>
      </top>
      <bottom style="double">
        <color indexed="62"/>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s>
  <cellStyleXfs count="59">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22" borderId="3" applyNumberFormat="0" applyFont="0" applyBorder="0" applyAlignment="0" applyProtection="0">
      <alignment horizontal="centerContinuous"/>
    </xf>
    <xf numFmtId="0" fontId="8" fillId="23" borderId="4" applyNumberFormat="0" applyBorder="0">
      <alignment horizontal="left"/>
    </xf>
    <xf numFmtId="0" fontId="9" fillId="0" borderId="0" applyNumberFormat="0" applyFill="0" applyBorder="0" applyAlignment="0" applyProtection="0"/>
    <xf numFmtId="0" fontId="10" fillId="4" borderId="0" applyNumberFormat="0" applyBorder="0" applyAlignment="0" applyProtection="0"/>
    <xf numFmtId="0" fontId="11" fillId="24" borderId="5" applyNumberFormat="0" applyFont="0" applyBorder="0" applyAlignment="0">
      <alignment horizontal="centerContinuous"/>
    </xf>
    <xf numFmtId="0" fontId="12" fillId="0" borderId="6" applyNumberFormat="0" applyFill="0" applyAlignment="0" applyProtection="0"/>
    <xf numFmtId="0" fontId="13" fillId="0" borderId="7" applyNumberFormat="0" applyFill="0" applyAlignment="0" applyProtection="0"/>
    <xf numFmtId="0" fontId="14" fillId="0" borderId="8"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9" applyNumberFormat="0" applyFill="0" applyAlignment="0" applyProtection="0"/>
    <xf numFmtId="164"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8" fontId="1" fillId="0" borderId="0">
      <alignment horizontal="right"/>
    </xf>
    <xf numFmtId="0" fontId="17" fillId="25" borderId="0" applyNumberFormat="0" applyBorder="0" applyAlignment="0" applyProtection="0"/>
    <xf numFmtId="0" fontId="1" fillId="0" borderId="0"/>
    <xf numFmtId="0" fontId="2" fillId="26" borderId="10" applyNumberFormat="0" applyFont="0" applyAlignment="0" applyProtection="0"/>
    <xf numFmtId="0" fontId="18" fillId="20" borderId="11" applyNumberFormat="0" applyAlignment="0" applyProtection="0"/>
    <xf numFmtId="0" fontId="19" fillId="27" borderId="12">
      <alignment horizontal="center"/>
    </xf>
    <xf numFmtId="0" fontId="1" fillId="0" borderId="0">
      <alignment horizontal="left" wrapText="1"/>
    </xf>
    <xf numFmtId="0" fontId="20" fillId="0" borderId="0">
      <alignment horizontal="center"/>
    </xf>
    <xf numFmtId="0" fontId="21" fillId="0" borderId="0" applyNumberFormat="0" applyFill="0" applyBorder="0" applyAlignment="0" applyProtection="0"/>
    <xf numFmtId="0" fontId="22" fillId="0" borderId="13" applyNumberFormat="0" applyFill="0" applyAlignment="0" applyProtection="0"/>
    <xf numFmtId="0" fontId="23" fillId="0" borderId="0" applyNumberFormat="0" applyFill="0" applyBorder="0" applyAlignment="0" applyProtection="0"/>
    <xf numFmtId="0" fontId="24" fillId="28" borderId="0">
      <alignment horizontal="right"/>
    </xf>
    <xf numFmtId="169" fontId="1" fillId="0" borderId="0">
      <alignment horizontal="center"/>
    </xf>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88">
    <xf numFmtId="0" fontId="0" fillId="0" borderId="0" xfId="0"/>
    <xf numFmtId="0" fontId="1" fillId="27" borderId="0" xfId="45" applyFill="1"/>
    <xf numFmtId="170" fontId="0" fillId="0" borderId="0" xfId="0" applyNumberFormat="1"/>
    <xf numFmtId="0" fontId="1" fillId="0" borderId="0" xfId="0" applyFont="1"/>
    <xf numFmtId="0" fontId="25" fillId="0" borderId="0" xfId="0" applyFont="1"/>
    <xf numFmtId="0" fontId="26" fillId="0" borderId="0" xfId="0" applyFont="1" applyAlignment="1">
      <alignment horizontal="center"/>
    </xf>
    <xf numFmtId="173" fontId="0" fillId="0" borderId="0" xfId="56" applyNumberFormat="1" applyFont="1" applyBorder="1"/>
    <xf numFmtId="0" fontId="1" fillId="0" borderId="0" xfId="57"/>
    <xf numFmtId="0" fontId="26" fillId="0" borderId="0" xfId="57" applyFont="1" applyAlignment="1">
      <alignment horizontal="center"/>
    </xf>
    <xf numFmtId="0" fontId="25" fillId="0" borderId="0" xfId="57" applyFont="1"/>
    <xf numFmtId="170" fontId="1" fillId="0" borderId="0" xfId="57" applyNumberFormat="1"/>
    <xf numFmtId="2" fontId="27" fillId="0" borderId="19" xfId="0" applyNumberFormat="1" applyFont="1" applyBorder="1"/>
    <xf numFmtId="0" fontId="27" fillId="0" borderId="22" xfId="0" applyFont="1" applyBorder="1" applyAlignment="1">
      <alignment horizontal="center"/>
    </xf>
    <xf numFmtId="0" fontId="27" fillId="0" borderId="20" xfId="0" applyFont="1" applyBorder="1" applyAlignment="1">
      <alignment horizontal="center"/>
    </xf>
    <xf numFmtId="0" fontId="27" fillId="0" borderId="21" xfId="0" applyFont="1" applyBorder="1" applyAlignment="1">
      <alignment horizontal="center"/>
    </xf>
    <xf numFmtId="0" fontId="27" fillId="0" borderId="0" xfId="0" applyFont="1"/>
    <xf numFmtId="0" fontId="27" fillId="0" borderId="19" xfId="0" applyFont="1" applyBorder="1"/>
    <xf numFmtId="10" fontId="27" fillId="30" borderId="29" xfId="0" applyNumberFormat="1" applyFont="1" applyFill="1" applyBorder="1"/>
    <xf numFmtId="2" fontId="27" fillId="29" borderId="15" xfId="0" applyNumberFormat="1" applyFont="1" applyFill="1" applyBorder="1"/>
    <xf numFmtId="170" fontId="27" fillId="0" borderId="23" xfId="0" applyNumberFormat="1" applyFont="1" applyBorder="1"/>
    <xf numFmtId="170" fontId="27" fillId="0" borderId="0" xfId="0" applyNumberFormat="1" applyFont="1"/>
    <xf numFmtId="0" fontId="27" fillId="0" borderId="23" xfId="0" applyFont="1" applyBorder="1"/>
    <xf numFmtId="3" fontId="27" fillId="0" borderId="23" xfId="0" applyNumberFormat="1" applyFont="1" applyBorder="1"/>
    <xf numFmtId="3" fontId="27" fillId="0" borderId="0" xfId="0" applyNumberFormat="1" applyFont="1"/>
    <xf numFmtId="3" fontId="27" fillId="0" borderId="16" xfId="0" applyNumberFormat="1" applyFont="1" applyBorder="1"/>
    <xf numFmtId="3" fontId="27" fillId="30" borderId="23" xfId="0" applyNumberFormat="1" applyFont="1" applyFill="1" applyBorder="1"/>
    <xf numFmtId="3" fontId="27" fillId="30" borderId="0" xfId="0" applyNumberFormat="1" applyFont="1" applyFill="1"/>
    <xf numFmtId="171" fontId="27" fillId="0" borderId="23" xfId="0" applyNumberFormat="1" applyFont="1" applyBorder="1"/>
    <xf numFmtId="172" fontId="27" fillId="0" borderId="0" xfId="0" applyNumberFormat="1" applyFont="1"/>
    <xf numFmtId="0" fontId="27" fillId="0" borderId="14" xfId="0" applyFont="1" applyBorder="1"/>
    <xf numFmtId="3" fontId="27" fillId="0" borderId="25" xfId="0" applyNumberFormat="1" applyFont="1" applyBorder="1"/>
    <xf numFmtId="0" fontId="27" fillId="0" borderId="15" xfId="0" applyFont="1" applyBorder="1"/>
    <xf numFmtId="3" fontId="27" fillId="0" borderId="27" xfId="0" applyNumberFormat="1" applyFont="1" applyBorder="1"/>
    <xf numFmtId="3" fontId="27" fillId="31" borderId="27" xfId="0" applyNumberFormat="1" applyFont="1" applyFill="1" applyBorder="1"/>
    <xf numFmtId="0" fontId="27" fillId="0" borderId="17" xfId="0" applyFont="1" applyBorder="1"/>
    <xf numFmtId="3" fontId="27" fillId="31" borderId="26" xfId="0" applyNumberFormat="1" applyFont="1" applyFill="1" applyBorder="1"/>
    <xf numFmtId="173" fontId="27" fillId="0" borderId="17" xfId="56" applyNumberFormat="1" applyFont="1" applyBorder="1"/>
    <xf numFmtId="173" fontId="27" fillId="0" borderId="0" xfId="56" applyNumberFormat="1" applyFont="1" applyBorder="1"/>
    <xf numFmtId="2" fontId="27" fillId="29" borderId="17" xfId="0" applyNumberFormat="1" applyFont="1" applyFill="1" applyBorder="1"/>
    <xf numFmtId="3" fontId="27" fillId="30" borderId="24" xfId="0" applyNumberFormat="1" applyFont="1" applyFill="1" applyBorder="1"/>
    <xf numFmtId="3" fontId="27" fillId="30" borderId="30" xfId="0" applyNumberFormat="1" applyFont="1" applyFill="1" applyBorder="1"/>
    <xf numFmtId="171" fontId="27" fillId="0" borderId="24" xfId="0" applyNumberFormat="1" applyFont="1" applyBorder="1"/>
    <xf numFmtId="172" fontId="27" fillId="0" borderId="30" xfId="0" applyNumberFormat="1" applyFont="1" applyBorder="1"/>
    <xf numFmtId="3" fontId="27" fillId="0" borderId="24" xfId="0" applyNumberFormat="1" applyFont="1" applyBorder="1"/>
    <xf numFmtId="3" fontId="27" fillId="0" borderId="30" xfId="0" applyNumberFormat="1" applyFont="1" applyBorder="1"/>
    <xf numFmtId="3" fontId="27" fillId="0" borderId="18" xfId="0" applyNumberFormat="1" applyFont="1" applyBorder="1"/>
    <xf numFmtId="2" fontId="27" fillId="0" borderId="19" xfId="57" applyNumberFormat="1" applyFont="1" applyBorder="1"/>
    <xf numFmtId="0" fontId="27" fillId="0" borderId="22" xfId="57" applyFont="1" applyBorder="1" applyAlignment="1">
      <alignment horizontal="center"/>
    </xf>
    <xf numFmtId="0" fontId="27" fillId="0" borderId="20" xfId="57" applyFont="1" applyBorder="1" applyAlignment="1">
      <alignment horizontal="center"/>
    </xf>
    <xf numFmtId="0" fontId="27" fillId="0" borderId="21" xfId="57" applyFont="1" applyBorder="1" applyAlignment="1">
      <alignment horizontal="center"/>
    </xf>
    <xf numFmtId="0" fontId="27" fillId="0" borderId="0" xfId="57" applyFont="1"/>
    <xf numFmtId="2" fontId="27" fillId="29" borderId="15" xfId="57" applyNumberFormat="1" applyFont="1" applyFill="1" applyBorder="1"/>
    <xf numFmtId="170" fontId="27" fillId="0" borderId="23" xfId="57" applyNumberFormat="1" applyFont="1" applyBorder="1"/>
    <xf numFmtId="170" fontId="27" fillId="0" borderId="0" xfId="57" applyNumberFormat="1" applyFont="1"/>
    <xf numFmtId="0" fontId="27" fillId="0" borderId="23" xfId="57" applyFont="1" applyBorder="1"/>
    <xf numFmtId="3" fontId="27" fillId="0" borderId="23" xfId="57" applyNumberFormat="1" applyFont="1" applyBorder="1"/>
    <xf numFmtId="3" fontId="27" fillId="0" borderId="0" xfId="57" applyNumberFormat="1" applyFont="1"/>
    <xf numFmtId="3" fontId="27" fillId="0" borderId="16" xfId="57" applyNumberFormat="1" applyFont="1" applyBorder="1"/>
    <xf numFmtId="0" fontId="27" fillId="0" borderId="15" xfId="57" applyFont="1" applyBorder="1"/>
    <xf numFmtId="10" fontId="27" fillId="30" borderId="25" xfId="57" applyNumberFormat="1" applyFont="1" applyFill="1" applyBorder="1"/>
    <xf numFmtId="3" fontId="27" fillId="30" borderId="23" xfId="57" applyNumberFormat="1" applyFont="1" applyFill="1" applyBorder="1"/>
    <xf numFmtId="3" fontId="27" fillId="30" borderId="0" xfId="57" applyNumberFormat="1" applyFont="1" applyFill="1"/>
    <xf numFmtId="171" fontId="27" fillId="0" borderId="23" xfId="57" applyNumberFormat="1" applyFont="1" applyBorder="1"/>
    <xf numFmtId="172" fontId="27" fillId="0" borderId="0" xfId="57" applyNumberFormat="1" applyFont="1"/>
    <xf numFmtId="0" fontId="27" fillId="0" borderId="17" xfId="57" applyFont="1" applyBorder="1"/>
    <xf numFmtId="0" fontId="27" fillId="30" borderId="26" xfId="57" applyFont="1" applyFill="1" applyBorder="1"/>
    <xf numFmtId="173" fontId="27" fillId="0" borderId="14" xfId="56" applyNumberFormat="1" applyFont="1" applyBorder="1"/>
    <xf numFmtId="3" fontId="27" fillId="0" borderId="25" xfId="57" applyNumberFormat="1" applyFont="1" applyBorder="1"/>
    <xf numFmtId="173" fontId="27" fillId="0" borderId="15" xfId="56" applyNumberFormat="1" applyFont="1" applyBorder="1"/>
    <xf numFmtId="3" fontId="27" fillId="0" borderId="27" xfId="57" applyNumberFormat="1" applyFont="1" applyBorder="1"/>
    <xf numFmtId="174" fontId="27" fillId="0" borderId="0" xfId="58" applyNumberFormat="1" applyFont="1"/>
    <xf numFmtId="3" fontId="27" fillId="31" borderId="27" xfId="57" applyNumberFormat="1" applyFont="1" applyFill="1" applyBorder="1"/>
    <xf numFmtId="3" fontId="27" fillId="31" borderId="26" xfId="57" applyNumberFormat="1" applyFont="1" applyFill="1" applyBorder="1"/>
    <xf numFmtId="175" fontId="27" fillId="0" borderId="0" xfId="57" applyNumberFormat="1" applyFont="1"/>
    <xf numFmtId="2" fontId="27" fillId="29" borderId="17" xfId="57" applyNumberFormat="1" applyFont="1" applyFill="1" applyBorder="1"/>
    <xf numFmtId="3" fontId="27" fillId="30" borderId="24" xfId="57" applyNumberFormat="1" applyFont="1" applyFill="1" applyBorder="1"/>
    <xf numFmtId="3" fontId="27" fillId="30" borderId="30" xfId="57" applyNumberFormat="1" applyFont="1" applyFill="1" applyBorder="1"/>
    <xf numFmtId="171" fontId="27" fillId="0" borderId="24" xfId="57" applyNumberFormat="1" applyFont="1" applyBorder="1"/>
    <xf numFmtId="172" fontId="27" fillId="0" borderId="30" xfId="57" applyNumberFormat="1" applyFont="1" applyBorder="1"/>
    <xf numFmtId="3" fontId="27" fillId="0" borderId="24" xfId="57" applyNumberFormat="1" applyFont="1" applyBorder="1"/>
    <xf numFmtId="3" fontId="27" fillId="0" borderId="30" xfId="57" applyNumberFormat="1" applyFont="1" applyBorder="1"/>
    <xf numFmtId="3" fontId="27" fillId="0" borderId="18" xfId="57" applyNumberFormat="1" applyFont="1" applyBorder="1"/>
    <xf numFmtId="0" fontId="27" fillId="0" borderId="19" xfId="0" applyFont="1" applyBorder="1" applyAlignment="1">
      <alignment horizontal="center"/>
    </xf>
    <xf numFmtId="0" fontId="27" fillId="0" borderId="21" xfId="0" applyFont="1" applyBorder="1" applyAlignment="1">
      <alignment horizontal="center"/>
    </xf>
    <xf numFmtId="0" fontId="27" fillId="0" borderId="14" xfId="0" applyFont="1" applyBorder="1" applyAlignment="1">
      <alignment horizontal="center"/>
    </xf>
    <xf numFmtId="0" fontId="27" fillId="0" borderId="28" xfId="0" applyFont="1" applyBorder="1" applyAlignment="1">
      <alignment horizontal="center"/>
    </xf>
    <xf numFmtId="0" fontId="28" fillId="0" borderId="19" xfId="57" applyFont="1" applyBorder="1" applyAlignment="1">
      <alignment horizontal="center"/>
    </xf>
    <xf numFmtId="0" fontId="28" fillId="0" borderId="21" xfId="57" applyFont="1" applyBorder="1" applyAlignment="1">
      <alignment horizontal="center"/>
    </xf>
  </cellXfs>
  <cellStyles count="5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2" xfId="58" xr:uid="{CF50BA8C-F718-4B7E-A2B9-86D76AADD5F4}"/>
    <cellStyle name="Data" xfId="28" xr:uid="{00000000-0005-0000-0000-00001B000000}"/>
    <cellStyle name="DataInput" xfId="29" xr:uid="{00000000-0005-0000-0000-00001C000000}"/>
    <cellStyle name="Explanatory Text" xfId="30" builtinId="53" customBuiltin="1"/>
    <cellStyle name="Good" xfId="31" builtinId="26" customBuiltin="1"/>
    <cellStyle name="Header" xfId="32" xr:uid="{00000000-0005-0000-0000-00001F000000}"/>
    <cellStyle name="Heading 1" xfId="33" builtinId="16" customBuiltin="1"/>
    <cellStyle name="Heading 2" xfId="34" builtinId="17" customBuiltin="1"/>
    <cellStyle name="Heading 3" xfId="35" builtinId="18" customBuiltin="1"/>
    <cellStyle name="Heading 4" xfId="36" builtinId="19" customBuiltin="1"/>
    <cellStyle name="Input" xfId="37" builtinId="20" customBuiltin="1"/>
    <cellStyle name="Linked Cell" xfId="38" builtinId="24" customBuiltin="1"/>
    <cellStyle name="Milliers [0]_rating factor" xfId="39" xr:uid="{00000000-0005-0000-0000-000026000000}"/>
    <cellStyle name="Milliers_rating factor" xfId="40" xr:uid="{00000000-0005-0000-0000-000027000000}"/>
    <cellStyle name="Monétaire [0]_rating factor" xfId="41" xr:uid="{00000000-0005-0000-0000-000028000000}"/>
    <cellStyle name="Monétaire_rating factor" xfId="42" xr:uid="{00000000-0005-0000-0000-000029000000}"/>
    <cellStyle name="Month" xfId="43" xr:uid="{00000000-0005-0000-0000-00002A000000}"/>
    <cellStyle name="Neutral" xfId="44" builtinId="28" customBuiltin="1"/>
    <cellStyle name="Normal" xfId="0" builtinId="0"/>
    <cellStyle name="Normal 2" xfId="57" xr:uid="{29BC3D48-9B12-4C72-AB5C-65B59D8E5170}"/>
    <cellStyle name="Normal_LFS_CollateralandCntrptyRisk" xfId="45" xr:uid="{00000000-0005-0000-0000-00002D000000}"/>
    <cellStyle name="Note" xfId="46" builtinId="10" customBuiltin="1"/>
    <cellStyle name="Output" xfId="47" builtinId="21" customBuiltin="1"/>
    <cellStyle name="Percent 2" xfId="56" xr:uid="{CE2161B2-6089-4197-9AE0-4DC858BD00F7}"/>
    <cellStyle name="PricingProducts" xfId="48" xr:uid="{00000000-0005-0000-0000-000031000000}"/>
    <cellStyle name="Style 1" xfId="49" xr:uid="{00000000-0005-0000-0000-000032000000}"/>
    <cellStyle name="TIMES" xfId="50" xr:uid="{00000000-0005-0000-0000-000033000000}"/>
    <cellStyle name="Title" xfId="51" builtinId="15" customBuiltin="1"/>
    <cellStyle name="Total" xfId="52" builtinId="25" customBuiltin="1"/>
    <cellStyle name="Warning Text" xfId="53" builtinId="11" customBuiltin="1"/>
    <cellStyle name="WASP_PLStyle" xfId="54" xr:uid="{00000000-0005-0000-0000-000037000000}"/>
    <cellStyle name="Year" xfId="55" xr:uid="{00000000-0005-0000-0000-000038000000}"/>
  </cellStyles>
  <dxfs count="0"/>
  <tableStyles count="0" defaultTableStyle="TableStyleMedium2" defaultPivotStyle="PivotStyleLight16"/>
  <colors>
    <mruColors>
      <color rgb="FF3366FF"/>
      <color rgb="FF22CE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'13.1 (ColVA)'!$G$9</c:f>
              <c:strCache>
                <c:ptCount val="1"/>
                <c:pt idx="0">
                  <c:v>EV ~ EC</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'13.1 (ColVA)'!$B$10:$B$50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'13.1 (ColVA)'!$G$10:$G$50</c:f>
              <c:numCache>
                <c:formatCode>#,##0</c:formatCode>
                <c:ptCount val="41"/>
                <c:pt idx="0">
                  <c:v>-303031.56544851139</c:v>
                </c:pt>
                <c:pt idx="1">
                  <c:v>-123657.74264561944</c:v>
                </c:pt>
                <c:pt idx="2">
                  <c:v>30398.897427361459</c:v>
                </c:pt>
                <c:pt idx="3">
                  <c:v>166949.40061890706</c:v>
                </c:pt>
                <c:pt idx="4">
                  <c:v>292608.1415049769</c:v>
                </c:pt>
                <c:pt idx="5">
                  <c:v>409748.77240731567</c:v>
                </c:pt>
                <c:pt idx="6">
                  <c:v>520159.77148169838</c:v>
                </c:pt>
                <c:pt idx="7">
                  <c:v>624935.3795755785</c:v>
                </c:pt>
                <c:pt idx="8">
                  <c:v>724125.48080042563</c:v>
                </c:pt>
                <c:pt idx="9">
                  <c:v>816984.28933998942</c:v>
                </c:pt>
                <c:pt idx="10">
                  <c:v>903126.52503794804</c:v>
                </c:pt>
                <c:pt idx="11">
                  <c:v>982107.4639414195</c:v>
                </c:pt>
                <c:pt idx="12">
                  <c:v>1053187.0065394957</c:v>
                </c:pt>
                <c:pt idx="13">
                  <c:v>1115543.4491604213</c:v>
                </c:pt>
                <c:pt idx="14">
                  <c:v>1168959.0399032161</c:v>
                </c:pt>
                <c:pt idx="15">
                  <c:v>1213439.7590441424</c:v>
                </c:pt>
                <c:pt idx="16">
                  <c:v>1249076.1436904883</c:v>
                </c:pt>
                <c:pt idx="17">
                  <c:v>1276013.5828227336</c:v>
                </c:pt>
                <c:pt idx="18">
                  <c:v>1294466.7560772086</c:v>
                </c:pt>
                <c:pt idx="19">
                  <c:v>1304712.3093748959</c:v>
                </c:pt>
                <c:pt idx="20">
                  <c:v>1307093.1618776675</c:v>
                </c:pt>
                <c:pt idx="21">
                  <c:v>1301967.978804132</c:v>
                </c:pt>
                <c:pt idx="22">
                  <c:v>1289528.2528653499</c:v>
                </c:pt>
                <c:pt idx="23">
                  <c:v>1269927.504291147</c:v>
                </c:pt>
                <c:pt idx="24">
                  <c:v>1243323.2235165155</c:v>
                </c:pt>
                <c:pt idx="25">
                  <c:v>1209885.7434496693</c:v>
                </c:pt>
                <c:pt idx="26">
                  <c:v>1169790.1176451687</c:v>
                </c:pt>
                <c:pt idx="27">
                  <c:v>1123203.2461069636</c:v>
                </c:pt>
                <c:pt idx="28">
                  <c:v>1070312.2053254489</c:v>
                </c:pt>
                <c:pt idx="29">
                  <c:v>1011302.7198969591</c:v>
                </c:pt>
                <c:pt idx="30">
                  <c:v>946314.48508863151</c:v>
                </c:pt>
                <c:pt idx="31">
                  <c:v>875506.70790953189</c:v>
                </c:pt>
                <c:pt idx="32">
                  <c:v>799018.06531880237</c:v>
                </c:pt>
                <c:pt idx="33">
                  <c:v>717002.92155278847</c:v>
                </c:pt>
                <c:pt idx="34">
                  <c:v>629594.35905759432</c:v>
                </c:pt>
                <c:pt idx="35">
                  <c:v>536949.20214101835</c:v>
                </c:pt>
                <c:pt idx="36">
                  <c:v>439194.6225229206</c:v>
                </c:pt>
                <c:pt idx="37">
                  <c:v>336487.48341239593</c:v>
                </c:pt>
                <c:pt idx="38">
                  <c:v>228955.72826490295</c:v>
                </c:pt>
                <c:pt idx="39">
                  <c:v>116749.45415219938</c:v>
                </c:pt>
                <c:pt idx="40">
                  <c:v>0</c:v>
                </c:pt>
              </c:numCache>
            </c:numRef>
          </c:yVal>
          <c:smooth val="1"/>
          <c:extLst>
            <c:ext xmlns:c16="http://schemas.microsoft.com/office/drawing/2014/chart" uri="{C3380CC4-5D6E-409C-BE32-E72D297353CC}">
              <c16:uniqueId val="{00000000-1202-460B-89B2-B03526AC3A1B}"/>
            </c:ext>
          </c:extLst>
        </c:ser>
        <c:ser>
          <c:idx val="1"/>
          <c:order val="1"/>
          <c:tx>
            <c:strRef>
              <c:f>'13.1 (ColVA)'!$H$9</c:f>
              <c:strCache>
                <c:ptCount val="1"/>
                <c:pt idx="0">
                  <c:v>EPE ~ EPC</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'13.1 (ColVA)'!$B$10:$B$50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'13.1 (ColVA)'!$H$10:$H$50</c:f>
              <c:numCache>
                <c:formatCode>#,##0</c:formatCode>
                <c:ptCount val="41"/>
                <c:pt idx="0">
                  <c:v>0</c:v>
                </c:pt>
                <c:pt idx="1">
                  <c:v>1094001.2930087633</c:v>
                </c:pt>
                <c:pt idx="2">
                  <c:v>1604831.0673919208</c:v>
                </c:pt>
                <c:pt idx="3">
                  <c:v>1973533.2784814681</c:v>
                </c:pt>
                <c:pt idx="4">
                  <c:v>2278320.5579681117</c:v>
                </c:pt>
                <c:pt idx="5">
                  <c:v>2507020.2116476763</c:v>
                </c:pt>
                <c:pt idx="6">
                  <c:v>2709543.0319850193</c:v>
                </c:pt>
                <c:pt idx="7">
                  <c:v>2871809.832130841</c:v>
                </c:pt>
                <c:pt idx="8">
                  <c:v>3015457.1372890929</c:v>
                </c:pt>
                <c:pt idx="9">
                  <c:v>3120906.2773248674</c:v>
                </c:pt>
                <c:pt idx="10">
                  <c:v>3212869.927954712</c:v>
                </c:pt>
                <c:pt idx="11">
                  <c:v>3289759.0206773393</c:v>
                </c:pt>
                <c:pt idx="12">
                  <c:v>3342232.5114271976</c:v>
                </c:pt>
                <c:pt idx="13">
                  <c:v>3388507.7057616124</c:v>
                </c:pt>
                <c:pt idx="14">
                  <c:v>3410109.7637705822</c:v>
                </c:pt>
                <c:pt idx="15">
                  <c:v>3417121.5179090863</c:v>
                </c:pt>
                <c:pt idx="16">
                  <c:v>3407327.6604299713</c:v>
                </c:pt>
                <c:pt idx="17">
                  <c:v>3386443.7006090367</c:v>
                </c:pt>
                <c:pt idx="18">
                  <c:v>3358476.7949066684</c:v>
                </c:pt>
                <c:pt idx="19">
                  <c:v>3309372.3462359654</c:v>
                </c:pt>
                <c:pt idx="20">
                  <c:v>3250283.0887874514</c:v>
                </c:pt>
                <c:pt idx="21">
                  <c:v>3181267.3762464202</c:v>
                </c:pt>
                <c:pt idx="22">
                  <c:v>3095443.2529604137</c:v>
                </c:pt>
                <c:pt idx="23">
                  <c:v>2999011.8608268881</c:v>
                </c:pt>
                <c:pt idx="24">
                  <c:v>2895343.9752242346</c:v>
                </c:pt>
                <c:pt idx="25">
                  <c:v>2783988.3425909122</c:v>
                </c:pt>
                <c:pt idx="26">
                  <c:v>2655842.6031460185</c:v>
                </c:pt>
                <c:pt idx="27">
                  <c:v>2523416.6436466137</c:v>
                </c:pt>
                <c:pt idx="28">
                  <c:v>2383432.4522269736</c:v>
                </c:pt>
                <c:pt idx="29">
                  <c:v>2230246.5999829005</c:v>
                </c:pt>
                <c:pt idx="30">
                  <c:v>2070514.4048597498</c:v>
                </c:pt>
                <c:pt idx="31">
                  <c:v>1895902.2162129122</c:v>
                </c:pt>
                <c:pt idx="32">
                  <c:v>1715432.6778099202</c:v>
                </c:pt>
                <c:pt idx="33">
                  <c:v>1531125.1409311132</c:v>
                </c:pt>
                <c:pt idx="34">
                  <c:v>1333112.3083080938</c:v>
                </c:pt>
                <c:pt idx="35">
                  <c:v>1131424.63457239</c:v>
                </c:pt>
                <c:pt idx="36">
                  <c:v>918900.72381101106</c:v>
                </c:pt>
                <c:pt idx="37">
                  <c:v>699757.12668360281</c:v>
                </c:pt>
                <c:pt idx="38">
                  <c:v>472927.76182705048</c:v>
                </c:pt>
                <c:pt idx="39">
                  <c:v>240244.90203109875</c:v>
                </c:pt>
                <c:pt idx="40">
                  <c:v>0</c:v>
                </c:pt>
              </c:numCache>
            </c:numRef>
          </c:yVal>
          <c:smooth val="1"/>
          <c:extLst>
            <c:ext xmlns:c16="http://schemas.microsoft.com/office/drawing/2014/chart" uri="{C3380CC4-5D6E-409C-BE32-E72D297353CC}">
              <c16:uniqueId val="{00000001-1202-460B-89B2-B03526AC3A1B}"/>
            </c:ext>
          </c:extLst>
        </c:ser>
        <c:ser>
          <c:idx val="2"/>
          <c:order val="2"/>
          <c:tx>
            <c:strRef>
              <c:f>'13.1 (ColVA)'!$I$9</c:f>
              <c:strCache>
                <c:ptCount val="1"/>
                <c:pt idx="0">
                  <c:v>ENE ~ ENC</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'13.1 (ColVA)'!$B$10:$B$50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'13.1 (ColVA)'!$I$10:$I$50</c:f>
              <c:numCache>
                <c:formatCode>#,##0</c:formatCode>
                <c:ptCount val="41"/>
                <c:pt idx="0">
                  <c:v>-303031.56544851139</c:v>
                </c:pt>
                <c:pt idx="1">
                  <c:v>-1217659.0356543828</c:v>
                </c:pt>
                <c:pt idx="2">
                  <c:v>-1574432.1699645594</c:v>
                </c:pt>
                <c:pt idx="3">
                  <c:v>-1806583.877862561</c:v>
                </c:pt>
                <c:pt idx="4">
                  <c:v>-1985712.416463135</c:v>
                </c:pt>
                <c:pt idx="5">
                  <c:v>-2097271.4392403606</c:v>
                </c:pt>
                <c:pt idx="6">
                  <c:v>-2189383.260503321</c:v>
                </c:pt>
                <c:pt idx="7">
                  <c:v>-2246874.4525552625</c:v>
                </c:pt>
                <c:pt idx="8">
                  <c:v>-2291331.6564886672</c:v>
                </c:pt>
                <c:pt idx="9">
                  <c:v>-2303921.987984878</c:v>
                </c:pt>
                <c:pt idx="10">
                  <c:v>-2309743.4029167639</c:v>
                </c:pt>
                <c:pt idx="11">
                  <c:v>-2307651.5567359198</c:v>
                </c:pt>
                <c:pt idx="12">
                  <c:v>-2289045.5048877019</c:v>
                </c:pt>
                <c:pt idx="13">
                  <c:v>-2272964.2566011911</c:v>
                </c:pt>
                <c:pt idx="14">
                  <c:v>-2241150.7238673661</c:v>
                </c:pt>
                <c:pt idx="15">
                  <c:v>-2203681.7588649439</c:v>
                </c:pt>
                <c:pt idx="16">
                  <c:v>-2158251.516739483</c:v>
                </c:pt>
                <c:pt idx="17">
                  <c:v>-2110430.1177863032</c:v>
                </c:pt>
                <c:pt idx="18">
                  <c:v>-2064010.0388294598</c:v>
                </c:pt>
                <c:pt idx="19">
                  <c:v>-2004660.0368610695</c:v>
                </c:pt>
                <c:pt idx="20">
                  <c:v>-1943189.9269097836</c:v>
                </c:pt>
                <c:pt idx="21">
                  <c:v>-1879299.3974422882</c:v>
                </c:pt>
                <c:pt idx="22">
                  <c:v>-1805915.0000950638</c:v>
                </c:pt>
                <c:pt idx="23">
                  <c:v>-1729084.3565357411</c:v>
                </c:pt>
                <c:pt idx="24">
                  <c:v>-1652020.7517077192</c:v>
                </c:pt>
                <c:pt idx="25">
                  <c:v>-1574102.5991412431</c:v>
                </c:pt>
                <c:pt idx="26">
                  <c:v>-1486052.4855008496</c:v>
                </c:pt>
                <c:pt idx="27">
                  <c:v>-1400213.3975396501</c:v>
                </c:pt>
                <c:pt idx="28">
                  <c:v>-1313120.2469015247</c:v>
                </c:pt>
                <c:pt idx="29">
                  <c:v>-1218943.8800859414</c:v>
                </c:pt>
                <c:pt idx="30">
                  <c:v>-1124199.9197711183</c:v>
                </c:pt>
                <c:pt idx="31">
                  <c:v>-1020395.5083033803</c:v>
                </c:pt>
                <c:pt idx="32">
                  <c:v>-916414.61249111779</c:v>
                </c:pt>
                <c:pt idx="33">
                  <c:v>-814122.21937832469</c:v>
                </c:pt>
                <c:pt idx="34">
                  <c:v>-703517.9492504996</c:v>
                </c:pt>
                <c:pt idx="35">
                  <c:v>-594475.43243137165</c:v>
                </c:pt>
                <c:pt idx="36">
                  <c:v>-479706.10128809052</c:v>
                </c:pt>
                <c:pt idx="37">
                  <c:v>-363269.64327120688</c:v>
                </c:pt>
                <c:pt idx="38">
                  <c:v>-243972.0335621475</c:v>
                </c:pt>
                <c:pt idx="39">
                  <c:v>-123495.44787889937</c:v>
                </c:pt>
                <c:pt idx="40">
                  <c:v>0</c:v>
                </c:pt>
              </c:numCache>
            </c:numRef>
          </c:yVal>
          <c:smooth val="1"/>
          <c:extLst>
            <c:ext xmlns:c16="http://schemas.microsoft.com/office/drawing/2014/chart" uri="{C3380CC4-5D6E-409C-BE32-E72D297353CC}">
              <c16:uniqueId val="{00000002-1202-460B-89B2-B03526AC3A1B}"/>
            </c:ext>
          </c:extLst>
        </c:ser>
        <c:ser>
          <c:idx val="3"/>
          <c:order val="3"/>
          <c:tx>
            <c:strRef>
              <c:f>'13.1 (ColVA)'!$J$9</c:f>
              <c:strCache>
                <c:ptCount val="1"/>
                <c:pt idx="0">
                  <c:v>EPC+ENC</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'13.1 (ColVA)'!$B$10:$B$50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'13.1 (ColVA)'!$J$10:$J$50</c:f>
              <c:numCache>
                <c:formatCode>#,##0</c:formatCode>
                <c:ptCount val="41"/>
                <c:pt idx="0">
                  <c:v>-303031.56544851139</c:v>
                </c:pt>
                <c:pt idx="1">
                  <c:v>-123657.74264561944</c:v>
                </c:pt>
                <c:pt idx="2">
                  <c:v>30398.897427361459</c:v>
                </c:pt>
                <c:pt idx="3">
                  <c:v>166949.40061890706</c:v>
                </c:pt>
                <c:pt idx="4">
                  <c:v>292608.14150497667</c:v>
                </c:pt>
                <c:pt idx="5">
                  <c:v>409748.77240731567</c:v>
                </c:pt>
                <c:pt idx="6">
                  <c:v>520159.77148169838</c:v>
                </c:pt>
                <c:pt idx="7">
                  <c:v>624935.3795755785</c:v>
                </c:pt>
                <c:pt idx="8">
                  <c:v>724125.48080042563</c:v>
                </c:pt>
                <c:pt idx="9">
                  <c:v>816984.28933998942</c:v>
                </c:pt>
                <c:pt idx="10">
                  <c:v>903126.52503794804</c:v>
                </c:pt>
                <c:pt idx="11">
                  <c:v>982107.4639414195</c:v>
                </c:pt>
                <c:pt idx="12">
                  <c:v>1053187.0065394957</c:v>
                </c:pt>
                <c:pt idx="13">
                  <c:v>1115543.4491604213</c:v>
                </c:pt>
                <c:pt idx="14">
                  <c:v>1168959.0399032161</c:v>
                </c:pt>
                <c:pt idx="15">
                  <c:v>1213439.7590441424</c:v>
                </c:pt>
                <c:pt idx="16">
                  <c:v>1249076.1436904883</c:v>
                </c:pt>
                <c:pt idx="17">
                  <c:v>1276013.5828227336</c:v>
                </c:pt>
                <c:pt idx="18">
                  <c:v>1294466.7560772086</c:v>
                </c:pt>
                <c:pt idx="19">
                  <c:v>1304712.3093748959</c:v>
                </c:pt>
                <c:pt idx="20">
                  <c:v>1307093.1618776678</c:v>
                </c:pt>
                <c:pt idx="21">
                  <c:v>1301967.978804132</c:v>
                </c:pt>
                <c:pt idx="22">
                  <c:v>1289528.2528653499</c:v>
                </c:pt>
                <c:pt idx="23">
                  <c:v>1269927.504291147</c:v>
                </c:pt>
                <c:pt idx="24">
                  <c:v>1243323.2235165155</c:v>
                </c:pt>
                <c:pt idx="25">
                  <c:v>1209885.7434496691</c:v>
                </c:pt>
                <c:pt idx="26">
                  <c:v>1169790.1176451689</c:v>
                </c:pt>
                <c:pt idx="27">
                  <c:v>1123203.2461069636</c:v>
                </c:pt>
                <c:pt idx="28">
                  <c:v>1070312.2053254489</c:v>
                </c:pt>
                <c:pt idx="29">
                  <c:v>1011302.7198969591</c:v>
                </c:pt>
                <c:pt idx="30">
                  <c:v>946314.48508863151</c:v>
                </c:pt>
                <c:pt idx="31">
                  <c:v>875506.70790953189</c:v>
                </c:pt>
                <c:pt idx="32">
                  <c:v>799018.06531880237</c:v>
                </c:pt>
                <c:pt idx="33">
                  <c:v>717002.92155278847</c:v>
                </c:pt>
                <c:pt idx="34">
                  <c:v>629594.35905759421</c:v>
                </c:pt>
                <c:pt idx="35">
                  <c:v>536949.20214101835</c:v>
                </c:pt>
                <c:pt idx="36">
                  <c:v>439194.62252292054</c:v>
                </c:pt>
                <c:pt idx="37">
                  <c:v>336487.48341239593</c:v>
                </c:pt>
                <c:pt idx="38">
                  <c:v>228955.72826490298</c:v>
                </c:pt>
                <c:pt idx="39">
                  <c:v>116749.45415219938</c:v>
                </c:pt>
                <c:pt idx="40">
                  <c:v>0</c:v>
                </c:pt>
              </c:numCache>
            </c:numRef>
          </c:yVal>
          <c:smooth val="1"/>
          <c:extLst>
            <c:ext xmlns:c16="http://schemas.microsoft.com/office/drawing/2014/chart" uri="{C3380CC4-5D6E-409C-BE32-E72D297353CC}">
              <c16:uniqueId val="{00000003-1202-460B-89B2-B03526AC3A1B}"/>
            </c:ext>
          </c:extLst>
        </c:ser>
        <c:dLbls>
          <c:showLegendKey val="0"/>
          <c:showVal val="0"/>
          <c:showCatName val="0"/>
          <c:showSerName val="0"/>
          <c:showPercent val="0"/>
          <c:showBubbleSize val="0"/>
        </c:dLbls>
        <c:axId val="868909816"/>
        <c:axId val="868899976"/>
      </c:scatterChart>
      <c:valAx>
        <c:axId val="868909816"/>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8899976"/>
        <c:crosses val="autoZero"/>
        <c:crossBetween val="midCat"/>
      </c:valAx>
      <c:valAx>
        <c:axId val="868899976"/>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Expected Collateral</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8909816"/>
        <c:crosses val="autoZero"/>
        <c:crossBetween val="midCat"/>
      </c:valAx>
      <c:spPr>
        <a:noFill/>
        <a:ln>
          <a:solidFill>
            <a:schemeClr val="tx1">
              <a:lumMod val="50000"/>
              <a:lumOff val="50000"/>
            </a:schemeClr>
          </a:solidFill>
        </a:ln>
        <a:effectLst/>
      </c:spPr>
    </c:plotArea>
    <c:legend>
      <c:legendPos val="t"/>
      <c:overlay val="0"/>
      <c:spPr>
        <a:noFill/>
        <a:ln>
          <a:solidFill>
            <a:schemeClr val="tx1">
              <a:lumMod val="50000"/>
              <a:lumOff val="50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strRef>
              <c:f>'13.2 (Mandatory Break)'!$G$9</c:f>
              <c:strCache>
                <c:ptCount val="1"/>
                <c:pt idx="0">
                  <c:v>EV ~ EC</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'13.2 (Mandatory Break)'!$B$10:$B$50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'13.2 (Mandatory Break)'!$G$10:$G$50</c:f>
              <c:numCache>
                <c:formatCode>#,##0</c:formatCode>
                <c:ptCount val="41"/>
                <c:pt idx="0">
                  <c:v>-303031.56544851139</c:v>
                </c:pt>
                <c:pt idx="1">
                  <c:v>-123657.74264561944</c:v>
                </c:pt>
                <c:pt idx="2">
                  <c:v>30398.897427361459</c:v>
                </c:pt>
                <c:pt idx="3">
                  <c:v>166949.40061890706</c:v>
                </c:pt>
                <c:pt idx="4">
                  <c:v>292608.1415049769</c:v>
                </c:pt>
                <c:pt idx="5">
                  <c:v>409748.77240731567</c:v>
                </c:pt>
                <c:pt idx="6">
                  <c:v>520159.77148169838</c:v>
                </c:pt>
                <c:pt idx="7">
                  <c:v>624935.3795755785</c:v>
                </c:pt>
                <c:pt idx="8">
                  <c:v>724125.48080042563</c:v>
                </c:pt>
                <c:pt idx="9">
                  <c:v>816984.28933998942</c:v>
                </c:pt>
                <c:pt idx="10">
                  <c:v>903126.52503794804</c:v>
                </c:pt>
                <c:pt idx="11">
                  <c:v>982107.4639414195</c:v>
                </c:pt>
                <c:pt idx="12">
                  <c:v>1053187.0065394957</c:v>
                </c:pt>
                <c:pt idx="13">
                  <c:v>1115543.4491604213</c:v>
                </c:pt>
                <c:pt idx="14">
                  <c:v>1168959.0399032161</c:v>
                </c:pt>
                <c:pt idx="15">
                  <c:v>1213439.7590441424</c:v>
                </c:pt>
                <c:pt idx="16">
                  <c:v>1249076.1436904883</c:v>
                </c:pt>
                <c:pt idx="17">
                  <c:v>1276013.5828227336</c:v>
                </c:pt>
                <c:pt idx="18">
                  <c:v>1294466.7560772086</c:v>
                </c:pt>
                <c:pt idx="19">
                  <c:v>1304712.3093748959</c:v>
                </c:pt>
                <c:pt idx="20">
                  <c:v>1307093.1618776675</c:v>
                </c:pt>
                <c:pt idx="21">
                  <c:v>1301967.978804132</c:v>
                </c:pt>
                <c:pt idx="22">
                  <c:v>1289528.2528653499</c:v>
                </c:pt>
                <c:pt idx="23">
                  <c:v>1269927.504291147</c:v>
                </c:pt>
                <c:pt idx="24">
                  <c:v>1243323.2235165155</c:v>
                </c:pt>
                <c:pt idx="25">
                  <c:v>1209885.7434496693</c:v>
                </c:pt>
                <c:pt idx="26">
                  <c:v>1169790.1176451687</c:v>
                </c:pt>
                <c:pt idx="27">
                  <c:v>1123203.2461069636</c:v>
                </c:pt>
                <c:pt idx="28">
                  <c:v>1070312.2053254489</c:v>
                </c:pt>
                <c:pt idx="29">
                  <c:v>1011302.7198969591</c:v>
                </c:pt>
                <c:pt idx="30">
                  <c:v>946314.48508863151</c:v>
                </c:pt>
                <c:pt idx="31">
                  <c:v>875506.70790953189</c:v>
                </c:pt>
                <c:pt idx="32">
                  <c:v>799018.06531880237</c:v>
                </c:pt>
                <c:pt idx="33">
                  <c:v>717002.92155278847</c:v>
                </c:pt>
                <c:pt idx="34">
                  <c:v>629594.35905759432</c:v>
                </c:pt>
                <c:pt idx="35">
                  <c:v>536949.20214101835</c:v>
                </c:pt>
                <c:pt idx="36">
                  <c:v>439194.6225229206</c:v>
                </c:pt>
                <c:pt idx="37">
                  <c:v>336487.48341239593</c:v>
                </c:pt>
                <c:pt idx="38">
                  <c:v>228955.72826490295</c:v>
                </c:pt>
                <c:pt idx="39">
                  <c:v>116749.45415219938</c:v>
                </c:pt>
                <c:pt idx="40">
                  <c:v>0</c:v>
                </c:pt>
              </c:numCache>
            </c:numRef>
          </c:yVal>
          <c:smooth val="1"/>
          <c:extLst>
            <c:ext xmlns:c16="http://schemas.microsoft.com/office/drawing/2014/chart" uri="{C3380CC4-5D6E-409C-BE32-E72D297353CC}">
              <c16:uniqueId val="{00000000-6E5A-45EB-890F-F7CD7BFF2602}"/>
            </c:ext>
          </c:extLst>
        </c:ser>
        <c:ser>
          <c:idx val="3"/>
          <c:order val="1"/>
          <c:tx>
            <c:strRef>
              <c:f>'13.2 (Mandatory Break)'!$H$9</c:f>
              <c:strCache>
                <c:ptCount val="1"/>
                <c:pt idx="0">
                  <c:v>EPE ~ EPC</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'13.2 (Mandatory Break)'!$B$10:$B$50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'13.2 (Mandatory Break)'!$H$10:$H$50</c:f>
              <c:numCache>
                <c:formatCode>#,##0</c:formatCode>
                <c:ptCount val="41"/>
                <c:pt idx="0">
                  <c:v>0</c:v>
                </c:pt>
                <c:pt idx="1">
                  <c:v>1094001.2930087633</c:v>
                </c:pt>
                <c:pt idx="2">
                  <c:v>1604831.0673919208</c:v>
                </c:pt>
                <c:pt idx="3">
                  <c:v>1973533.2784814681</c:v>
                </c:pt>
                <c:pt idx="4">
                  <c:v>2278320.5579681117</c:v>
                </c:pt>
                <c:pt idx="5">
                  <c:v>2507020.2116476763</c:v>
                </c:pt>
                <c:pt idx="6">
                  <c:v>2709543.0319850193</c:v>
                </c:pt>
                <c:pt idx="7">
                  <c:v>2871809.832130841</c:v>
                </c:pt>
                <c:pt idx="8">
                  <c:v>3015457.1372890929</c:v>
                </c:pt>
                <c:pt idx="9">
                  <c:v>3120906.2773248674</c:v>
                </c:pt>
                <c:pt idx="10">
                  <c:v>3212869.927954712</c:v>
                </c:pt>
                <c:pt idx="11">
                  <c:v>3289759.0206773393</c:v>
                </c:pt>
                <c:pt idx="12">
                  <c:v>3342232.5114271976</c:v>
                </c:pt>
                <c:pt idx="13">
                  <c:v>3388507.7057616124</c:v>
                </c:pt>
                <c:pt idx="14">
                  <c:v>3410109.7637705822</c:v>
                </c:pt>
                <c:pt idx="15">
                  <c:v>3417121.5179090863</c:v>
                </c:pt>
                <c:pt idx="16">
                  <c:v>3407327.6604299713</c:v>
                </c:pt>
                <c:pt idx="17">
                  <c:v>3386443.7006090367</c:v>
                </c:pt>
                <c:pt idx="18">
                  <c:v>3358476.7949066684</c:v>
                </c:pt>
                <c:pt idx="19">
                  <c:v>3309372.3462359654</c:v>
                </c:pt>
                <c:pt idx="20">
                  <c:v>3250283.0887874514</c:v>
                </c:pt>
                <c:pt idx="21">
                  <c:v>3181267.3762464202</c:v>
                </c:pt>
                <c:pt idx="22">
                  <c:v>3095443.2529604137</c:v>
                </c:pt>
                <c:pt idx="23">
                  <c:v>2999011.8608268881</c:v>
                </c:pt>
                <c:pt idx="24">
                  <c:v>2895343.9752242346</c:v>
                </c:pt>
                <c:pt idx="25">
                  <c:v>2783988.3425909122</c:v>
                </c:pt>
                <c:pt idx="26">
                  <c:v>2655842.6031460185</c:v>
                </c:pt>
                <c:pt idx="27">
                  <c:v>2523416.6436466137</c:v>
                </c:pt>
                <c:pt idx="28">
                  <c:v>2383432.4522269736</c:v>
                </c:pt>
                <c:pt idx="29">
                  <c:v>2230246.5999829005</c:v>
                </c:pt>
                <c:pt idx="30">
                  <c:v>2070514.4048597498</c:v>
                </c:pt>
                <c:pt idx="31">
                  <c:v>1895902.2162129122</c:v>
                </c:pt>
                <c:pt idx="32">
                  <c:v>1715432.6778099202</c:v>
                </c:pt>
                <c:pt idx="33">
                  <c:v>1531125.1409311132</c:v>
                </c:pt>
                <c:pt idx="34">
                  <c:v>1333112.3083080938</c:v>
                </c:pt>
                <c:pt idx="35">
                  <c:v>1131424.63457239</c:v>
                </c:pt>
                <c:pt idx="36">
                  <c:v>918900.72381101106</c:v>
                </c:pt>
                <c:pt idx="37">
                  <c:v>699757.12668360281</c:v>
                </c:pt>
                <c:pt idx="38">
                  <c:v>472927.76182705048</c:v>
                </c:pt>
                <c:pt idx="39">
                  <c:v>240244.90203109875</c:v>
                </c:pt>
                <c:pt idx="40">
                  <c:v>0</c:v>
                </c:pt>
              </c:numCache>
            </c:numRef>
          </c:yVal>
          <c:smooth val="1"/>
          <c:extLst>
            <c:ext xmlns:c16="http://schemas.microsoft.com/office/drawing/2014/chart" uri="{C3380CC4-5D6E-409C-BE32-E72D297353CC}">
              <c16:uniqueId val="{00000001-6E5A-45EB-890F-F7CD7BFF2602}"/>
            </c:ext>
          </c:extLst>
        </c:ser>
        <c:ser>
          <c:idx val="1"/>
          <c:order val="2"/>
          <c:tx>
            <c:strRef>
              <c:f>'13.2 (Mandatory Break)'!$I$9</c:f>
              <c:strCache>
                <c:ptCount val="1"/>
                <c:pt idx="0">
                  <c:v>ENE ~ ENC</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'13.2 (Mandatory Break)'!$B$10:$B$50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'13.2 (Mandatory Break)'!$I$10:$I$50</c:f>
              <c:numCache>
                <c:formatCode>#,##0</c:formatCode>
                <c:ptCount val="41"/>
                <c:pt idx="0">
                  <c:v>-303031.56544851139</c:v>
                </c:pt>
                <c:pt idx="1">
                  <c:v>-1217659.0356543828</c:v>
                </c:pt>
                <c:pt idx="2">
                  <c:v>-1574432.1699645594</c:v>
                </c:pt>
                <c:pt idx="3">
                  <c:v>-1806583.877862561</c:v>
                </c:pt>
                <c:pt idx="4">
                  <c:v>-1985712.416463135</c:v>
                </c:pt>
                <c:pt idx="5">
                  <c:v>-2097271.4392403606</c:v>
                </c:pt>
                <c:pt idx="6">
                  <c:v>-2189383.260503321</c:v>
                </c:pt>
                <c:pt idx="7">
                  <c:v>-2246874.4525552625</c:v>
                </c:pt>
                <c:pt idx="8">
                  <c:v>-2291331.6564886672</c:v>
                </c:pt>
                <c:pt idx="9">
                  <c:v>-2303921.987984878</c:v>
                </c:pt>
                <c:pt idx="10">
                  <c:v>-2309743.4029167639</c:v>
                </c:pt>
                <c:pt idx="11">
                  <c:v>-2307651.5567359198</c:v>
                </c:pt>
                <c:pt idx="12">
                  <c:v>-2289045.5048877019</c:v>
                </c:pt>
                <c:pt idx="13">
                  <c:v>-2272964.2566011911</c:v>
                </c:pt>
                <c:pt idx="14">
                  <c:v>-2241150.7238673661</c:v>
                </c:pt>
                <c:pt idx="15">
                  <c:v>-2203681.7588649439</c:v>
                </c:pt>
                <c:pt idx="16">
                  <c:v>-2158251.516739483</c:v>
                </c:pt>
                <c:pt idx="17">
                  <c:v>-2110430.1177863032</c:v>
                </c:pt>
                <c:pt idx="18">
                  <c:v>-2064010.0388294598</c:v>
                </c:pt>
                <c:pt idx="19">
                  <c:v>-2004660.0368610695</c:v>
                </c:pt>
                <c:pt idx="20">
                  <c:v>-1943189.9269097836</c:v>
                </c:pt>
                <c:pt idx="21">
                  <c:v>-1879299.3974422882</c:v>
                </c:pt>
                <c:pt idx="22">
                  <c:v>-1805915.0000950638</c:v>
                </c:pt>
                <c:pt idx="23">
                  <c:v>-1729084.3565357411</c:v>
                </c:pt>
                <c:pt idx="24">
                  <c:v>-1652020.7517077192</c:v>
                </c:pt>
                <c:pt idx="25">
                  <c:v>-1574102.5991412431</c:v>
                </c:pt>
                <c:pt idx="26">
                  <c:v>-1486052.4855008496</c:v>
                </c:pt>
                <c:pt idx="27">
                  <c:v>-1400213.3975396501</c:v>
                </c:pt>
                <c:pt idx="28">
                  <c:v>-1313120.2469015247</c:v>
                </c:pt>
                <c:pt idx="29">
                  <c:v>-1218943.8800859414</c:v>
                </c:pt>
                <c:pt idx="30">
                  <c:v>-1124199.9197711183</c:v>
                </c:pt>
                <c:pt idx="31">
                  <c:v>-1020395.5083033803</c:v>
                </c:pt>
                <c:pt idx="32">
                  <c:v>-916414.61249111779</c:v>
                </c:pt>
                <c:pt idx="33">
                  <c:v>-814122.21937832469</c:v>
                </c:pt>
                <c:pt idx="34">
                  <c:v>-703517.9492504996</c:v>
                </c:pt>
                <c:pt idx="35">
                  <c:v>-594475.43243137165</c:v>
                </c:pt>
                <c:pt idx="36">
                  <c:v>-479706.10128809052</c:v>
                </c:pt>
                <c:pt idx="37">
                  <c:v>-363269.64327120688</c:v>
                </c:pt>
                <c:pt idx="38">
                  <c:v>-243972.0335621475</c:v>
                </c:pt>
                <c:pt idx="39">
                  <c:v>-123495.44787889937</c:v>
                </c:pt>
                <c:pt idx="40">
                  <c:v>0</c:v>
                </c:pt>
              </c:numCache>
            </c:numRef>
          </c:yVal>
          <c:smooth val="1"/>
          <c:extLst>
            <c:ext xmlns:c16="http://schemas.microsoft.com/office/drawing/2014/chart" uri="{C3380CC4-5D6E-409C-BE32-E72D297353CC}">
              <c16:uniqueId val="{00000002-6E5A-45EB-890F-F7CD7BFF2602}"/>
            </c:ext>
          </c:extLst>
        </c:ser>
        <c:ser>
          <c:idx val="2"/>
          <c:order val="3"/>
          <c:tx>
            <c:strRef>
              <c:f>'13.2 (Mandatory Break)'!$J$9</c:f>
              <c:strCache>
                <c:ptCount val="1"/>
                <c:pt idx="0">
                  <c:v>EPC+ENC</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'13.2 (Mandatory Break)'!$B$10:$B$50</c:f>
              <c:numCache>
                <c:formatCode>0.00</c:formatCode>
                <c:ptCount val="41"/>
                <c:pt idx="0">
                  <c:v>0</c:v>
                </c:pt>
                <c:pt idx="1">
                  <c:v>0.25</c:v>
                </c:pt>
                <c:pt idx="2">
                  <c:v>0.5</c:v>
                </c:pt>
                <c:pt idx="3">
                  <c:v>0.75</c:v>
                </c:pt>
                <c:pt idx="4">
                  <c:v>1</c:v>
                </c:pt>
                <c:pt idx="5">
                  <c:v>1.25</c:v>
                </c:pt>
                <c:pt idx="6">
                  <c:v>1.5</c:v>
                </c:pt>
                <c:pt idx="7">
                  <c:v>1.75</c:v>
                </c:pt>
                <c:pt idx="8">
                  <c:v>2</c:v>
                </c:pt>
                <c:pt idx="9">
                  <c:v>2.25</c:v>
                </c:pt>
                <c:pt idx="10">
                  <c:v>2.5</c:v>
                </c:pt>
                <c:pt idx="11">
                  <c:v>2.75</c:v>
                </c:pt>
                <c:pt idx="12">
                  <c:v>3</c:v>
                </c:pt>
                <c:pt idx="13">
                  <c:v>3.25</c:v>
                </c:pt>
                <c:pt idx="14">
                  <c:v>3.5</c:v>
                </c:pt>
                <c:pt idx="15">
                  <c:v>3.75</c:v>
                </c:pt>
                <c:pt idx="16">
                  <c:v>4</c:v>
                </c:pt>
                <c:pt idx="17">
                  <c:v>4.25</c:v>
                </c:pt>
                <c:pt idx="18">
                  <c:v>4.5</c:v>
                </c:pt>
                <c:pt idx="19">
                  <c:v>4.75</c:v>
                </c:pt>
                <c:pt idx="20">
                  <c:v>5</c:v>
                </c:pt>
                <c:pt idx="21">
                  <c:v>5.25</c:v>
                </c:pt>
                <c:pt idx="22">
                  <c:v>5.5</c:v>
                </c:pt>
                <c:pt idx="23">
                  <c:v>5.75</c:v>
                </c:pt>
                <c:pt idx="24">
                  <c:v>6</c:v>
                </c:pt>
                <c:pt idx="25">
                  <c:v>6.25</c:v>
                </c:pt>
                <c:pt idx="26">
                  <c:v>6.5</c:v>
                </c:pt>
                <c:pt idx="27">
                  <c:v>6.75</c:v>
                </c:pt>
                <c:pt idx="28">
                  <c:v>7</c:v>
                </c:pt>
                <c:pt idx="29">
                  <c:v>7.25</c:v>
                </c:pt>
                <c:pt idx="30">
                  <c:v>7.5</c:v>
                </c:pt>
                <c:pt idx="31">
                  <c:v>7.75</c:v>
                </c:pt>
                <c:pt idx="32">
                  <c:v>8</c:v>
                </c:pt>
                <c:pt idx="33">
                  <c:v>8.25</c:v>
                </c:pt>
                <c:pt idx="34">
                  <c:v>8.5</c:v>
                </c:pt>
                <c:pt idx="35">
                  <c:v>8.75</c:v>
                </c:pt>
                <c:pt idx="36">
                  <c:v>9</c:v>
                </c:pt>
                <c:pt idx="37">
                  <c:v>9.25</c:v>
                </c:pt>
                <c:pt idx="38">
                  <c:v>9.5</c:v>
                </c:pt>
                <c:pt idx="39">
                  <c:v>9.75</c:v>
                </c:pt>
                <c:pt idx="40">
                  <c:v>10</c:v>
                </c:pt>
              </c:numCache>
            </c:numRef>
          </c:xVal>
          <c:yVal>
            <c:numRef>
              <c:f>'13.2 (Mandatory Break)'!$J$10:$J$50</c:f>
              <c:numCache>
                <c:formatCode>#,##0</c:formatCode>
                <c:ptCount val="41"/>
                <c:pt idx="0">
                  <c:v>-303031.56544851139</c:v>
                </c:pt>
                <c:pt idx="1">
                  <c:v>-123657.74264561944</c:v>
                </c:pt>
                <c:pt idx="2">
                  <c:v>30398.897427361459</c:v>
                </c:pt>
                <c:pt idx="3">
                  <c:v>166949.40061890706</c:v>
                </c:pt>
                <c:pt idx="4">
                  <c:v>292608.14150497667</c:v>
                </c:pt>
                <c:pt idx="5">
                  <c:v>409748.77240731567</c:v>
                </c:pt>
                <c:pt idx="6">
                  <c:v>520159.77148169838</c:v>
                </c:pt>
                <c:pt idx="7">
                  <c:v>624935.3795755785</c:v>
                </c:pt>
                <c:pt idx="8">
                  <c:v>724125.48080042563</c:v>
                </c:pt>
                <c:pt idx="9">
                  <c:v>816984.28933998942</c:v>
                </c:pt>
                <c:pt idx="10">
                  <c:v>903126.52503794804</c:v>
                </c:pt>
                <c:pt idx="11">
                  <c:v>982107.4639414195</c:v>
                </c:pt>
                <c:pt idx="12">
                  <c:v>1053187.0065394957</c:v>
                </c:pt>
                <c:pt idx="13">
                  <c:v>1115543.4491604213</c:v>
                </c:pt>
                <c:pt idx="14">
                  <c:v>1168959.0399032161</c:v>
                </c:pt>
                <c:pt idx="15">
                  <c:v>1213439.7590441424</c:v>
                </c:pt>
                <c:pt idx="16">
                  <c:v>1249076.1436904883</c:v>
                </c:pt>
                <c:pt idx="17">
                  <c:v>1276013.5828227336</c:v>
                </c:pt>
                <c:pt idx="18">
                  <c:v>1294466.7560772086</c:v>
                </c:pt>
                <c:pt idx="19">
                  <c:v>1304712.3093748959</c:v>
                </c:pt>
                <c:pt idx="20">
                  <c:v>1307093.1618776678</c:v>
                </c:pt>
                <c:pt idx="21">
                  <c:v>1301967.978804132</c:v>
                </c:pt>
                <c:pt idx="22">
                  <c:v>1289528.2528653499</c:v>
                </c:pt>
                <c:pt idx="23">
                  <c:v>1269927.504291147</c:v>
                </c:pt>
                <c:pt idx="24">
                  <c:v>1243323.2235165155</c:v>
                </c:pt>
                <c:pt idx="25">
                  <c:v>1209885.7434496691</c:v>
                </c:pt>
                <c:pt idx="26">
                  <c:v>1169790.1176451689</c:v>
                </c:pt>
                <c:pt idx="27">
                  <c:v>1123203.2461069636</c:v>
                </c:pt>
                <c:pt idx="28">
                  <c:v>1070312.2053254489</c:v>
                </c:pt>
                <c:pt idx="29">
                  <c:v>1011302.7198969591</c:v>
                </c:pt>
                <c:pt idx="30">
                  <c:v>946314.48508863151</c:v>
                </c:pt>
                <c:pt idx="31">
                  <c:v>875506.70790953189</c:v>
                </c:pt>
                <c:pt idx="32">
                  <c:v>799018.06531880237</c:v>
                </c:pt>
                <c:pt idx="33">
                  <c:v>717002.92155278847</c:v>
                </c:pt>
                <c:pt idx="34">
                  <c:v>629594.35905759421</c:v>
                </c:pt>
                <c:pt idx="35">
                  <c:v>536949.20214101835</c:v>
                </c:pt>
                <c:pt idx="36">
                  <c:v>439194.62252292054</c:v>
                </c:pt>
                <c:pt idx="37">
                  <c:v>336487.48341239593</c:v>
                </c:pt>
                <c:pt idx="38">
                  <c:v>228955.72826490298</c:v>
                </c:pt>
                <c:pt idx="39">
                  <c:v>116749.45415219938</c:v>
                </c:pt>
                <c:pt idx="40">
                  <c:v>0</c:v>
                </c:pt>
              </c:numCache>
            </c:numRef>
          </c:yVal>
          <c:smooth val="1"/>
          <c:extLst>
            <c:ext xmlns:c16="http://schemas.microsoft.com/office/drawing/2014/chart" uri="{C3380CC4-5D6E-409C-BE32-E72D297353CC}">
              <c16:uniqueId val="{00000003-6E5A-45EB-890F-F7CD7BFF2602}"/>
            </c:ext>
          </c:extLst>
        </c:ser>
        <c:dLbls>
          <c:showLegendKey val="0"/>
          <c:showVal val="0"/>
          <c:showCatName val="0"/>
          <c:showSerName val="0"/>
          <c:showPercent val="0"/>
          <c:showBubbleSize val="0"/>
        </c:dLbls>
        <c:axId val="868909816"/>
        <c:axId val="868899976"/>
      </c:scatterChart>
      <c:valAx>
        <c:axId val="868909816"/>
        <c:scaling>
          <c:orientation val="minMax"/>
          <c:max val="10"/>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 (years)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8899976"/>
        <c:crosses val="autoZero"/>
        <c:crossBetween val="midCat"/>
      </c:valAx>
      <c:valAx>
        <c:axId val="868899976"/>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Expected Collateral</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8909816"/>
        <c:crosses val="autoZero"/>
        <c:crossBetween val="midCat"/>
      </c:valAx>
      <c:spPr>
        <a:noFill/>
        <a:ln>
          <a:solidFill>
            <a:schemeClr val="tx1">
              <a:lumMod val="50000"/>
              <a:lumOff val="50000"/>
            </a:schemeClr>
          </a:solidFill>
        </a:ln>
        <a:effectLst/>
      </c:spPr>
    </c:plotArea>
    <c:legend>
      <c:legendPos val="t"/>
      <c:overlay val="0"/>
      <c:spPr>
        <a:noFill/>
        <a:ln>
          <a:solidFill>
            <a:schemeClr val="tx1">
              <a:lumMod val="50000"/>
              <a:lumOff val="50000"/>
            </a:schemeClr>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https://cvacentral.com/books/credit-value-adjustment/" TargetMode="Externa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hyperlink" Target="https://cvacentral.com/books/credit-value-adjustment/" TargetMode="Externa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9525</xdr:rowOff>
    </xdr:from>
    <xdr:to>
      <xdr:col>9</xdr:col>
      <xdr:colOff>243840</xdr:colOff>
      <xdr:row>7</xdr:row>
      <xdr:rowOff>0</xdr:rowOff>
    </xdr:to>
    <xdr:sp macro="" textlink="">
      <xdr:nvSpPr>
        <xdr:cNvPr id="2" name="Text Box 1">
          <a:extLst>
            <a:ext uri="{FF2B5EF4-FFF2-40B4-BE49-F238E27FC236}">
              <a16:creationId xmlns:a16="http://schemas.microsoft.com/office/drawing/2014/main" id="{80DEDE21-1630-464A-99CB-C4D1141C8774}"/>
            </a:ext>
          </a:extLst>
        </xdr:cNvPr>
        <xdr:cNvSpPr txBox="1">
          <a:spLocks noChangeArrowheads="1"/>
        </xdr:cNvSpPr>
      </xdr:nvSpPr>
      <xdr:spPr bwMode="auto">
        <a:xfrm>
          <a:off x="0" y="9525"/>
          <a:ext cx="6918960" cy="1163955"/>
        </a:xfrm>
        <a:prstGeom prst="rect">
          <a:avLst/>
        </a:prstGeom>
        <a:solidFill>
          <a:srgbClr val="DDDDDD"/>
        </a:solidFill>
        <a:ln w="9525">
          <a:solidFill>
            <a:srgbClr val="DDDDDD"/>
          </a:solidFill>
          <a:miter lim="800000"/>
          <a:headEnd/>
          <a:tailEnd/>
        </a:ln>
      </xdr:spPr>
      <xdr:txBody>
        <a:bodyPr vertOverflow="clip" wrap="square" lIns="36576" tIns="22860" rIns="0" bIns="0" anchor="t" upright="1"/>
        <a:lstStyle/>
        <a:p>
          <a:pPr algn="l" rtl="0">
            <a:defRPr sz="1000"/>
          </a:pPr>
          <a:endParaRPr lang="en-GB" sz="1200" b="0" i="0" u="none" strike="noStrike" baseline="0">
            <a:solidFill>
              <a:srgbClr val="000000"/>
            </a:solidFill>
            <a:latin typeface="Arial"/>
            <a:cs typeface="Arial"/>
          </a:endParaRPr>
        </a:p>
        <a:p>
          <a:pPr algn="l" rtl="0">
            <a:defRPr sz="1000"/>
          </a:pPr>
          <a:r>
            <a:rPr lang="en-GB" sz="2800" b="0" i="0" u="none" strike="noStrike" baseline="0">
              <a:solidFill>
                <a:srgbClr val="0000FF"/>
              </a:solidFill>
              <a:latin typeface="Arial"/>
              <a:cs typeface="Arial"/>
            </a:rPr>
            <a:t>ColVA Example</a:t>
          </a:r>
          <a:endParaRPr lang="en-GB" sz="1000" b="0" i="0" u="none" strike="noStrike" baseline="0">
            <a:solidFill>
              <a:srgbClr val="000000"/>
            </a:solidFill>
            <a:latin typeface="Arial"/>
            <a:cs typeface="Arial"/>
          </a:endParaRPr>
        </a:p>
        <a:p>
          <a:pPr algn="l" rtl="0">
            <a:defRPr sz="1000"/>
          </a:pPr>
          <a:endParaRPr lang="en-GB" sz="1000" b="0" i="0" u="none" strike="noStrike" baseline="0">
            <a:solidFill>
              <a:srgbClr val="000000"/>
            </a:solidFill>
            <a:latin typeface="Arial"/>
            <a:cs typeface="Arial"/>
          </a:endParaRPr>
        </a:p>
        <a:p>
          <a:pPr algn="l" rtl="0">
            <a:defRPr sz="1000"/>
          </a:pPr>
          <a:r>
            <a:rPr lang="en-GB" sz="1000" b="0" i="1" u="none" strike="noStrike" baseline="0">
              <a:solidFill>
                <a:srgbClr val="000000"/>
              </a:solidFill>
              <a:latin typeface="Arial"/>
              <a:cs typeface="Arial"/>
            </a:rPr>
            <a:t>Example of a ColVA calculation compared to using a discounting approach. </a:t>
          </a:r>
        </a:p>
        <a:p>
          <a:pPr algn="l" rtl="0">
            <a:defRPr sz="1000"/>
          </a:pPr>
          <a:r>
            <a:rPr lang="en-GB" sz="1000" b="0" i="1" u="none" strike="noStrike" baseline="0">
              <a:solidFill>
                <a:srgbClr val="000000"/>
              </a:solidFill>
              <a:latin typeface="Arial"/>
              <a:cs typeface="Arial"/>
            </a:rPr>
            <a:t>The values in Table 13.1 and 13.3 can be reproduced with a fixed spread of 10 bps.</a:t>
          </a:r>
        </a:p>
      </xdr:txBody>
    </xdr:sp>
    <xdr:clientData/>
  </xdr:twoCellAnchor>
  <xdr:twoCellAnchor>
    <xdr:from>
      <xdr:col>2</xdr:col>
      <xdr:colOff>220980</xdr:colOff>
      <xdr:row>14</xdr:row>
      <xdr:rowOff>53340</xdr:rowOff>
    </xdr:from>
    <xdr:to>
      <xdr:col>9</xdr:col>
      <xdr:colOff>289560</xdr:colOff>
      <xdr:row>30</xdr:row>
      <xdr:rowOff>167640</xdr:rowOff>
    </xdr:to>
    <xdr:graphicFrame macro="">
      <xdr:nvGraphicFramePr>
        <xdr:cNvPr id="4" name="Chart 3">
          <a:extLst>
            <a:ext uri="{FF2B5EF4-FFF2-40B4-BE49-F238E27FC236}">
              <a16:creationId xmlns:a16="http://schemas.microsoft.com/office/drawing/2014/main" id="{12933A1A-428C-4763-9BFC-534A0EF206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220980</xdr:colOff>
      <xdr:row>1</xdr:row>
      <xdr:rowOff>1905</xdr:rowOff>
    </xdr:from>
    <xdr:to>
      <xdr:col>9</xdr:col>
      <xdr:colOff>412750</xdr:colOff>
      <xdr:row>3</xdr:row>
      <xdr:rowOff>114300</xdr:rowOff>
    </xdr:to>
    <xdr:sp macro="" textlink="">
      <xdr:nvSpPr>
        <xdr:cNvPr id="5" name="Text Box 2">
          <a:hlinkClick xmlns:r="http://schemas.openxmlformats.org/officeDocument/2006/relationships" r:id="rId2"/>
          <a:extLst>
            <a:ext uri="{FF2B5EF4-FFF2-40B4-BE49-F238E27FC236}">
              <a16:creationId xmlns:a16="http://schemas.microsoft.com/office/drawing/2014/main" id="{9E6CF27D-DA6D-431C-9091-BDAD0171F77A}"/>
            </a:ext>
          </a:extLst>
        </xdr:cNvPr>
        <xdr:cNvSpPr txBox="1">
          <a:spLocks noChangeArrowheads="1"/>
        </xdr:cNvSpPr>
      </xdr:nvSpPr>
      <xdr:spPr bwMode="auto">
        <a:xfrm>
          <a:off x="5334000" y="169545"/>
          <a:ext cx="1753870" cy="447675"/>
        </a:xfrm>
        <a:prstGeom prst="rect">
          <a:avLst/>
        </a:prstGeom>
        <a:noFill/>
        <a:ln>
          <a:noFill/>
        </a:ln>
      </xdr:spPr>
      <xdr:txBody>
        <a:bodyPr vertOverflow="clip" wrap="square" lIns="27432" tIns="22860" rIns="0" bIns="0" anchor="t" upright="1"/>
        <a:lstStyle/>
        <a:p>
          <a:pPr algn="l" rtl="0">
            <a:defRPr sz="1000"/>
          </a:pPr>
          <a:r>
            <a:rPr lang="en-GB" sz="1000" b="0" i="0" u="none" strike="noStrike" baseline="0">
              <a:solidFill>
                <a:srgbClr val="000000"/>
              </a:solidFill>
              <a:latin typeface="Arial"/>
              <a:cs typeface="Arial"/>
            </a:rPr>
            <a:t>© 2026 Jon Gregory</a:t>
          </a:r>
        </a:p>
        <a:p>
          <a:pPr algn="l" rtl="0">
            <a:defRPr sz="1000"/>
          </a:pPr>
          <a:r>
            <a:rPr lang="en-GB" sz="1000" b="0" i="0" u="sng" strike="noStrike" baseline="0">
              <a:solidFill>
                <a:srgbClr val="0000FF"/>
              </a:solidFill>
              <a:latin typeface="Arial"/>
              <a:cs typeface="Arial"/>
            </a:rPr>
            <a:t>www.cvacentral.com</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9525</xdr:rowOff>
    </xdr:from>
    <xdr:to>
      <xdr:col>9</xdr:col>
      <xdr:colOff>373379</xdr:colOff>
      <xdr:row>7</xdr:row>
      <xdr:rowOff>0</xdr:rowOff>
    </xdr:to>
    <xdr:sp macro="" textlink="">
      <xdr:nvSpPr>
        <xdr:cNvPr id="2" name="Text Box 1">
          <a:extLst>
            <a:ext uri="{FF2B5EF4-FFF2-40B4-BE49-F238E27FC236}">
              <a16:creationId xmlns:a16="http://schemas.microsoft.com/office/drawing/2014/main" id="{7F8B0144-6BAC-43BB-A05E-5FCFF4FE7F70}"/>
            </a:ext>
          </a:extLst>
        </xdr:cNvPr>
        <xdr:cNvSpPr txBox="1">
          <a:spLocks noChangeArrowheads="1"/>
        </xdr:cNvSpPr>
      </xdr:nvSpPr>
      <xdr:spPr bwMode="auto">
        <a:xfrm>
          <a:off x="0" y="9525"/>
          <a:ext cx="7048499" cy="1163955"/>
        </a:xfrm>
        <a:prstGeom prst="rect">
          <a:avLst/>
        </a:prstGeom>
        <a:solidFill>
          <a:srgbClr val="DDDDDD"/>
        </a:solidFill>
        <a:ln w="9525">
          <a:solidFill>
            <a:srgbClr val="DDDDDD"/>
          </a:solidFill>
          <a:miter lim="800000"/>
          <a:headEnd/>
          <a:tailEnd/>
        </a:ln>
      </xdr:spPr>
      <xdr:txBody>
        <a:bodyPr vertOverflow="clip" wrap="square" lIns="36576" tIns="22860" rIns="0" bIns="0" anchor="t" upright="1"/>
        <a:lstStyle/>
        <a:p>
          <a:pPr algn="l" rtl="0">
            <a:defRPr sz="1000"/>
          </a:pPr>
          <a:endParaRPr lang="en-GB" sz="1200" b="0" i="0" u="none" strike="noStrike" baseline="0">
            <a:solidFill>
              <a:srgbClr val="000000"/>
            </a:solidFill>
            <a:latin typeface="Arial"/>
            <a:cs typeface="Arial"/>
          </a:endParaRPr>
        </a:p>
        <a:p>
          <a:pPr algn="l" rtl="0">
            <a:defRPr sz="1000"/>
          </a:pPr>
          <a:r>
            <a:rPr lang="en-GB" sz="2800" b="0" i="0" u="none" strike="noStrike" baseline="0">
              <a:solidFill>
                <a:srgbClr val="0000FF"/>
              </a:solidFill>
              <a:latin typeface="Arial"/>
              <a:cs typeface="Arial"/>
            </a:rPr>
            <a:t>Mandatory Break Valuation</a:t>
          </a:r>
          <a:endParaRPr lang="en-GB" sz="1000" b="0" i="0" u="none" strike="noStrike" baseline="0">
            <a:solidFill>
              <a:srgbClr val="000000"/>
            </a:solidFill>
            <a:latin typeface="Arial"/>
            <a:cs typeface="Arial"/>
          </a:endParaRPr>
        </a:p>
        <a:p>
          <a:pPr algn="l" rtl="0">
            <a:defRPr sz="1000"/>
          </a:pPr>
          <a:endParaRPr lang="en-GB" sz="1000" b="0" i="0" u="none" strike="noStrike" baseline="0">
            <a:solidFill>
              <a:srgbClr val="000000"/>
            </a:solidFill>
            <a:latin typeface="Arial"/>
            <a:cs typeface="Arial"/>
          </a:endParaRPr>
        </a:p>
        <a:p>
          <a:pPr algn="l" rtl="0">
            <a:defRPr sz="1000"/>
          </a:pPr>
          <a:r>
            <a:rPr lang="en-GB" sz="1000" b="0" i="1" u="none" strike="noStrike" baseline="0">
              <a:solidFill>
                <a:srgbClr val="000000"/>
              </a:solidFill>
              <a:latin typeface="Arial"/>
              <a:cs typeface="Arial"/>
            </a:rPr>
            <a:t>Example of mandatory break valuation adjustments. The example considers that all the cashflows after the break should be discounted with an additional spread. The three different methods (Section 13.3.2) are shown. </a:t>
          </a:r>
        </a:p>
      </xdr:txBody>
    </xdr:sp>
    <xdr:clientData/>
  </xdr:twoCellAnchor>
  <xdr:twoCellAnchor>
    <xdr:from>
      <xdr:col>2</xdr:col>
      <xdr:colOff>48260</xdr:colOff>
      <xdr:row>14</xdr:row>
      <xdr:rowOff>66040</xdr:rowOff>
    </xdr:from>
    <xdr:to>
      <xdr:col>9</xdr:col>
      <xdr:colOff>186690</xdr:colOff>
      <xdr:row>30</xdr:row>
      <xdr:rowOff>180340</xdr:rowOff>
    </xdr:to>
    <xdr:graphicFrame macro="">
      <xdr:nvGraphicFramePr>
        <xdr:cNvPr id="4" name="Chart 3">
          <a:extLst>
            <a:ext uri="{FF2B5EF4-FFF2-40B4-BE49-F238E27FC236}">
              <a16:creationId xmlns:a16="http://schemas.microsoft.com/office/drawing/2014/main" id="{DC1B2842-AEA3-4523-84B2-28B104401A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495300</xdr:colOff>
      <xdr:row>1</xdr:row>
      <xdr:rowOff>31750</xdr:rowOff>
    </xdr:from>
    <xdr:to>
      <xdr:col>9</xdr:col>
      <xdr:colOff>687070</xdr:colOff>
      <xdr:row>3</xdr:row>
      <xdr:rowOff>149225</xdr:rowOff>
    </xdr:to>
    <xdr:sp macro="" textlink="">
      <xdr:nvSpPr>
        <xdr:cNvPr id="6" name="Text Box 2">
          <a:hlinkClick xmlns:r="http://schemas.openxmlformats.org/officeDocument/2006/relationships" r:id="rId2"/>
          <a:extLst>
            <a:ext uri="{FF2B5EF4-FFF2-40B4-BE49-F238E27FC236}">
              <a16:creationId xmlns:a16="http://schemas.microsoft.com/office/drawing/2014/main" id="{38CEA669-0364-4A1E-8AF2-AD241DF65237}"/>
            </a:ext>
          </a:extLst>
        </xdr:cNvPr>
        <xdr:cNvSpPr txBox="1">
          <a:spLocks noChangeArrowheads="1"/>
        </xdr:cNvSpPr>
      </xdr:nvSpPr>
      <xdr:spPr bwMode="auto">
        <a:xfrm>
          <a:off x="5607050" y="196850"/>
          <a:ext cx="1753870" cy="447675"/>
        </a:xfrm>
        <a:prstGeom prst="rect">
          <a:avLst/>
        </a:prstGeom>
        <a:noFill/>
        <a:ln>
          <a:noFill/>
        </a:ln>
      </xdr:spPr>
      <xdr:txBody>
        <a:bodyPr vertOverflow="clip" wrap="square" lIns="27432" tIns="22860" rIns="0" bIns="0" anchor="t" upright="1"/>
        <a:lstStyle/>
        <a:p>
          <a:pPr algn="l" rtl="0">
            <a:defRPr sz="1000"/>
          </a:pPr>
          <a:r>
            <a:rPr lang="en-GB" sz="1000" b="0" i="0" u="none" strike="noStrike" baseline="0">
              <a:solidFill>
                <a:srgbClr val="000000"/>
              </a:solidFill>
              <a:latin typeface="Arial"/>
              <a:cs typeface="Arial"/>
            </a:rPr>
            <a:t>© 2026 Jon Gregory</a:t>
          </a:r>
        </a:p>
        <a:p>
          <a:pPr algn="l" rtl="0">
            <a:defRPr sz="1000"/>
          </a:pPr>
          <a:r>
            <a:rPr lang="en-GB" sz="1000" b="0" i="0" u="sng" strike="noStrike" baseline="0">
              <a:solidFill>
                <a:srgbClr val="0000FF"/>
              </a:solidFill>
              <a:latin typeface="Arial"/>
              <a:cs typeface="Arial"/>
            </a:rPr>
            <a:t>www.cvacentral.com</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EAEAEA"/>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noFill/>
        <a:ln>
          <a:noFill/>
        </a:ln>
        <a:effectLst/>
        <a:extLst>
          <a:ext uri="{909E8E84-426E-40DD-AFC4-6F175D3DCCD1}">
            <a14:hiddenFill xmlns:a14="http://schemas.microsoft.com/office/drawing/2010/main">
              <a:solidFill>
                <a:srgbClr val="EAEAEA"/>
              </a:solidFill>
            </a14:hiddenFill>
          </a:ext>
          <a:ext uri="{91240B29-F687-4F45-9708-019B960494DF}">
            <a14:hiddenLine xmlns:a14="http://schemas.microsoft.com/office/drawing/2010/main" w="9525" cap="flat" cmpd="sng" algn="ctr">
              <a:solidFill>
                <a:srgbClr xmlns:mc="http://schemas.openxmlformats.org/markup-compatibility/2006" val="400000" mc:Ignorable="a14" a14:legacySpreadsheetColorIndex="64"/>
              </a:solidFill>
              <a:prstDash val="solid"/>
              <a:round/>
              <a:headEnd type="none" w="med" len="med"/>
              <a:tailEnd type="none" w="med" len="med"/>
            </a14:hiddenLine>
          </a:ex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R99"/>
  <sheetViews>
    <sheetView showGridLines="0" tabSelected="1" zoomScaleNormal="100" workbookViewId="0">
      <pane ySplit="7" topLeftCell="A8" activePane="bottomLeft" state="frozen"/>
      <selection pane="bottomLeft" activeCell="O21" sqref="O21"/>
    </sheetView>
  </sheetViews>
  <sheetFormatPr defaultRowHeight="13.2" x14ac:dyDescent="0.25"/>
  <cols>
    <col min="2" max="2" width="11.6640625" customWidth="1"/>
    <col min="3" max="3" width="9.5546875" customWidth="1"/>
    <col min="4" max="4" width="11" customWidth="1"/>
    <col min="5" max="5" width="10.88671875" customWidth="1"/>
    <col min="6" max="6" width="10.77734375" bestFit="1" customWidth="1"/>
    <col min="7" max="7" width="11.77734375" customWidth="1"/>
    <col min="8" max="8" width="11.88671875" customWidth="1"/>
    <col min="9" max="10" width="10.88671875" customWidth="1"/>
    <col min="11" max="11" width="12" customWidth="1"/>
    <col min="12" max="12" width="18" bestFit="1" customWidth="1"/>
    <col min="14" max="14" width="18.5546875" customWidth="1"/>
  </cols>
  <sheetData>
    <row r="1" spans="2:18" x14ac:dyDescent="0.25">
      <c r="B1" s="1"/>
      <c r="C1" s="1"/>
      <c r="D1" s="1"/>
      <c r="E1" s="1"/>
      <c r="F1" s="1"/>
      <c r="G1" s="1"/>
      <c r="H1" s="1"/>
      <c r="I1" s="1"/>
      <c r="J1" s="1"/>
      <c r="K1" s="1"/>
      <c r="L1" s="1"/>
      <c r="M1" s="1"/>
      <c r="N1" s="1"/>
    </row>
    <row r="2" spans="2:18" x14ac:dyDescent="0.25">
      <c r="B2" s="1"/>
      <c r="C2" s="1"/>
      <c r="D2" s="1"/>
      <c r="E2" s="1"/>
      <c r="F2" s="1"/>
      <c r="G2" s="1"/>
      <c r="H2" s="1"/>
      <c r="I2" s="1"/>
      <c r="J2" s="1"/>
      <c r="K2" s="1"/>
      <c r="L2" s="1"/>
      <c r="M2" s="1"/>
      <c r="N2" s="1"/>
    </row>
    <row r="3" spans="2:18" x14ac:dyDescent="0.25">
      <c r="B3" s="1"/>
      <c r="C3" s="1"/>
      <c r="D3" s="1"/>
      <c r="E3" s="1"/>
      <c r="F3" s="1"/>
      <c r="G3" s="1"/>
      <c r="H3" s="1"/>
      <c r="I3" s="1"/>
      <c r="J3" s="1"/>
      <c r="K3" s="1"/>
      <c r="L3" s="1"/>
      <c r="M3" s="1"/>
      <c r="N3" s="1"/>
    </row>
    <row r="4" spans="2:18" x14ac:dyDescent="0.25">
      <c r="B4" s="1"/>
      <c r="C4" s="1"/>
      <c r="D4" s="1"/>
      <c r="E4" s="1"/>
      <c r="F4" s="1"/>
      <c r="G4" s="1"/>
      <c r="H4" s="1"/>
      <c r="I4" s="1"/>
      <c r="J4" s="1"/>
      <c r="K4" s="1"/>
      <c r="L4" s="1"/>
      <c r="M4" s="1"/>
      <c r="N4" s="1"/>
    </row>
    <row r="5" spans="2:18" x14ac:dyDescent="0.25">
      <c r="B5" s="1"/>
      <c r="C5" s="1"/>
      <c r="D5" s="1"/>
      <c r="E5" s="1"/>
      <c r="F5" s="1"/>
      <c r="G5" s="1"/>
      <c r="H5" s="1"/>
      <c r="I5" s="1"/>
      <c r="J5" s="1"/>
      <c r="K5" s="1"/>
      <c r="L5" s="1"/>
      <c r="M5" s="1"/>
      <c r="N5" s="1"/>
    </row>
    <row r="6" spans="2:18" x14ac:dyDescent="0.25">
      <c r="B6" s="1"/>
      <c r="C6" s="1"/>
      <c r="D6" s="1"/>
      <c r="E6" s="1"/>
      <c r="F6" s="1"/>
      <c r="G6" s="1"/>
      <c r="H6" s="1"/>
      <c r="I6" s="1"/>
      <c r="J6" s="1"/>
      <c r="K6" s="1"/>
      <c r="L6" s="1"/>
      <c r="M6" s="1"/>
      <c r="N6" s="1"/>
    </row>
    <row r="7" spans="2:18" x14ac:dyDescent="0.25">
      <c r="B7" s="1"/>
      <c r="C7" s="1"/>
      <c r="D7" s="1"/>
      <c r="E7" s="1"/>
      <c r="F7" s="1"/>
      <c r="G7" s="1"/>
      <c r="H7" s="1"/>
      <c r="I7" s="1"/>
      <c r="J7" s="1"/>
      <c r="K7" s="1"/>
      <c r="L7" s="1"/>
      <c r="M7" s="1"/>
      <c r="N7" s="1"/>
    </row>
    <row r="8" spans="2:18" ht="15" customHeight="1" thickBot="1" x14ac:dyDescent="0.3">
      <c r="B8" s="5"/>
      <c r="C8" s="3"/>
    </row>
    <row r="9" spans="2:18" ht="15" customHeight="1" thickBot="1" x14ac:dyDescent="0.35">
      <c r="B9" s="11"/>
      <c r="C9" s="12" t="s">
        <v>0</v>
      </c>
      <c r="D9" s="13" t="s">
        <v>1</v>
      </c>
      <c r="E9" s="12" t="s">
        <v>3</v>
      </c>
      <c r="F9" s="13" t="s">
        <v>8</v>
      </c>
      <c r="G9" s="12" t="s">
        <v>25</v>
      </c>
      <c r="H9" s="13" t="s">
        <v>26</v>
      </c>
      <c r="I9" s="12" t="s">
        <v>27</v>
      </c>
      <c r="J9" s="14" t="s">
        <v>20</v>
      </c>
      <c r="K9" s="15"/>
      <c r="L9" s="16" t="s">
        <v>4</v>
      </c>
      <c r="M9" s="17">
        <v>1E-3</v>
      </c>
      <c r="O9" s="4"/>
      <c r="P9" s="4"/>
    </row>
    <row r="10" spans="2:18" ht="15" customHeight="1" thickBot="1" x14ac:dyDescent="0.35">
      <c r="B10" s="18">
        <v>0</v>
      </c>
      <c r="C10" s="19"/>
      <c r="D10" s="20"/>
      <c r="E10" s="21"/>
      <c r="F10" s="15"/>
      <c r="G10" s="22">
        <f>-SUM(C11:$C$50)+SUM(D11:$D$50)</f>
        <v>-303031.56544851139</v>
      </c>
      <c r="H10" s="23">
        <v>0</v>
      </c>
      <c r="I10" s="22">
        <v>-303031.56544851139</v>
      </c>
      <c r="J10" s="24">
        <f t="shared" ref="J10" si="0">I10+H10</f>
        <v>-303031.56544851139</v>
      </c>
      <c r="K10" s="15"/>
      <c r="L10" s="15"/>
      <c r="M10" s="15"/>
      <c r="O10" s="4"/>
      <c r="P10" s="4"/>
    </row>
    <row r="11" spans="2:18" ht="15" customHeight="1" thickBot="1" x14ac:dyDescent="0.35">
      <c r="B11" s="18">
        <v>0.25</v>
      </c>
      <c r="C11" s="25">
        <v>379190.79541256954</v>
      </c>
      <c r="D11" s="26">
        <v>199816.97260967878</v>
      </c>
      <c r="E11" s="27">
        <f t="shared" ref="E11:E50" si="1">EXP(-B11*Spread)</f>
        <v>0.99975003124739603</v>
      </c>
      <c r="F11" s="28">
        <f t="shared" ref="F11:F50" si="2">EXP(-Spread*B10)-EXP(-Spread*B11)</f>
        <v>2.4996875260396845E-4</v>
      </c>
      <c r="G11" s="22">
        <f>-SUM(C12:$C$50)+SUM(D12:$D$50)</f>
        <v>-123657.74264561944</v>
      </c>
      <c r="H11" s="23">
        <v>1094001.2930087633</v>
      </c>
      <c r="I11" s="22">
        <v>-1217659.0356543828</v>
      </c>
      <c r="J11" s="24">
        <f>I11+H11</f>
        <v>-123657.74264561944</v>
      </c>
      <c r="K11" s="23"/>
      <c r="L11" s="82" t="s">
        <v>11</v>
      </c>
      <c r="M11" s="83"/>
      <c r="O11" s="4"/>
      <c r="P11" s="4"/>
    </row>
    <row r="12" spans="2:18" ht="15" customHeight="1" x14ac:dyDescent="0.3">
      <c r="B12" s="18">
        <v>0.5</v>
      </c>
      <c r="C12" s="25">
        <v>378338.63596916199</v>
      </c>
      <c r="D12" s="26">
        <v>224281.9958961806</v>
      </c>
      <c r="E12" s="27">
        <f t="shared" si="1"/>
        <v>0.99950012497916929</v>
      </c>
      <c r="F12" s="28">
        <f t="shared" si="2"/>
        <v>2.4990626822674056E-4</v>
      </c>
      <c r="G12" s="22">
        <f>-SUM(C13:$C$50)+SUM(D13:$D$50)</f>
        <v>30398.897427361459</v>
      </c>
      <c r="H12" s="23">
        <v>1604831.0673919208</v>
      </c>
      <c r="I12" s="22">
        <v>-1574432.1699645594</v>
      </c>
      <c r="J12" s="24">
        <f t="shared" ref="J12:J50" si="3">I12+H12</f>
        <v>30398.897427361459</v>
      </c>
      <c r="K12" s="15"/>
      <c r="L12" s="29" t="s">
        <v>2</v>
      </c>
      <c r="M12" s="30">
        <f>-SUM(C11:C50)+SUM(D11:D50)</f>
        <v>-303031.56544851139</v>
      </c>
    </row>
    <row r="13" spans="2:18" ht="15" customHeight="1" x14ac:dyDescent="0.3">
      <c r="B13" s="18">
        <v>0.75</v>
      </c>
      <c r="C13" s="25">
        <v>377423.43924861314</v>
      </c>
      <c r="D13" s="26">
        <v>240872.93605706826</v>
      </c>
      <c r="E13" s="27">
        <f t="shared" si="1"/>
        <v>0.99925028117970072</v>
      </c>
      <c r="F13" s="28">
        <f t="shared" si="2"/>
        <v>2.4984379946857427E-4</v>
      </c>
      <c r="G13" s="22">
        <f>-SUM(C14:$C$50)+SUM(D14:$D$50)</f>
        <v>166949.40061890706</v>
      </c>
      <c r="H13" s="23">
        <v>1973533.2784814681</v>
      </c>
      <c r="I13" s="22">
        <v>-1806583.877862561</v>
      </c>
      <c r="J13" s="24">
        <f t="shared" si="3"/>
        <v>166949.40061890706</v>
      </c>
      <c r="K13" s="15"/>
      <c r="L13" s="31" t="s">
        <v>5</v>
      </c>
      <c r="M13" s="32">
        <f>-SUMPRODUCT(C11:C50,E11:E50)+SUMPRODUCT(D11:D50,E11:E50)</f>
        <v>-311074.09710137919</v>
      </c>
    </row>
    <row r="14" spans="2:18" ht="15" customHeight="1" x14ac:dyDescent="0.3">
      <c r="B14" s="18">
        <v>1</v>
      </c>
      <c r="C14" s="25">
        <v>376470.48004567623</v>
      </c>
      <c r="D14" s="26">
        <v>250811.73915960654</v>
      </c>
      <c r="E14" s="27">
        <f t="shared" si="1"/>
        <v>0.99900049983337502</v>
      </c>
      <c r="F14" s="28">
        <f t="shared" si="2"/>
        <v>2.4978134632569482E-4</v>
      </c>
      <c r="G14" s="22">
        <f>-SUM(C15:$C$50)+SUM(D15:$D$50)</f>
        <v>292608.1415049769</v>
      </c>
      <c r="H14" s="23">
        <v>2278320.5579681117</v>
      </c>
      <c r="I14" s="22">
        <v>-1985712.416463135</v>
      </c>
      <c r="J14" s="24">
        <f t="shared" si="3"/>
        <v>292608.14150497667</v>
      </c>
      <c r="K14" s="15"/>
      <c r="L14" s="31" t="s">
        <v>6</v>
      </c>
      <c r="M14" s="33">
        <f>M13-M12</f>
        <v>-8042.531652867794</v>
      </c>
      <c r="Q14" s="4"/>
      <c r="R14" s="4"/>
    </row>
    <row r="15" spans="2:18" ht="15" customHeight="1" thickBot="1" x14ac:dyDescent="0.35">
      <c r="B15" s="18">
        <v>1.25</v>
      </c>
      <c r="C15" s="25">
        <v>375488.88585099881</v>
      </c>
      <c r="D15" s="26">
        <v>258348.25494865931</v>
      </c>
      <c r="E15" s="27">
        <f t="shared" si="1"/>
        <v>0.99875078092458092</v>
      </c>
      <c r="F15" s="28">
        <f t="shared" si="2"/>
        <v>2.4971890879410541E-4</v>
      </c>
      <c r="G15" s="22">
        <f>-SUM(C16:$C$50)+SUM(D16:$D$50)</f>
        <v>409748.77240731567</v>
      </c>
      <c r="H15" s="23">
        <v>2507020.2116476763</v>
      </c>
      <c r="I15" s="22">
        <v>-2097271.4392403606</v>
      </c>
      <c r="J15" s="24">
        <f t="shared" si="3"/>
        <v>409748.77240731567</v>
      </c>
      <c r="K15" s="15"/>
      <c r="L15" s="34" t="s">
        <v>7</v>
      </c>
      <c r="M15" s="35">
        <f>-SUMPRODUCT(G10:G49,F11:F50)</f>
        <v>-8042.5316528710218</v>
      </c>
    </row>
    <row r="16" spans="2:18" ht="15" customHeight="1" thickBot="1" x14ac:dyDescent="0.35">
      <c r="B16" s="18">
        <v>1.5</v>
      </c>
      <c r="C16" s="25">
        <v>374485.53465306759</v>
      </c>
      <c r="D16" s="26">
        <v>264074.53557868442</v>
      </c>
      <c r="E16" s="27">
        <f t="shared" si="1"/>
        <v>0.99850112443771089</v>
      </c>
      <c r="F16" s="28">
        <f t="shared" si="2"/>
        <v>2.4965648687003128E-4</v>
      </c>
      <c r="G16" s="22">
        <f>-SUM(C17:$C$50)+SUM(D17:$D$50)</f>
        <v>520159.77148169838</v>
      </c>
      <c r="H16" s="23">
        <v>2709543.0319850193</v>
      </c>
      <c r="I16" s="22">
        <v>-2189383.260503321</v>
      </c>
      <c r="J16" s="24">
        <f t="shared" si="3"/>
        <v>520159.77148169838</v>
      </c>
      <c r="K16" s="15"/>
      <c r="L16" s="15"/>
      <c r="M16" s="15"/>
    </row>
    <row r="17" spans="2:13" ht="15" customHeight="1" thickBot="1" x14ac:dyDescent="0.35">
      <c r="B17" s="18">
        <v>1.75</v>
      </c>
      <c r="C17" s="25">
        <v>373464.65063592908</v>
      </c>
      <c r="D17" s="26">
        <v>268689.04254204739</v>
      </c>
      <c r="E17" s="27">
        <f t="shared" si="1"/>
        <v>0.99825153035716152</v>
      </c>
      <c r="F17" s="28">
        <f t="shared" si="2"/>
        <v>2.4959408054936461E-4</v>
      </c>
      <c r="G17" s="22">
        <f>-SUM(C18:$C$50)+SUM(D18:$D$50)</f>
        <v>624935.3795755785</v>
      </c>
      <c r="H17" s="23">
        <v>2871809.832130841</v>
      </c>
      <c r="I17" s="22">
        <v>-2246874.4525552625</v>
      </c>
      <c r="J17" s="24">
        <f t="shared" si="3"/>
        <v>624935.3795755785</v>
      </c>
      <c r="K17" s="15"/>
      <c r="L17" s="84" t="s">
        <v>12</v>
      </c>
      <c r="M17" s="85"/>
    </row>
    <row r="18" spans="2:13" ht="15" customHeight="1" x14ac:dyDescent="0.3">
      <c r="B18" s="18">
        <v>2</v>
      </c>
      <c r="C18" s="25">
        <v>372426.4889806509</v>
      </c>
      <c r="D18" s="26">
        <v>273236.38775580417</v>
      </c>
      <c r="E18" s="27">
        <f t="shared" si="1"/>
        <v>0.99800199866733308</v>
      </c>
      <c r="F18" s="28">
        <f t="shared" si="2"/>
        <v>2.4953168982844165E-4</v>
      </c>
      <c r="G18" s="22">
        <f>-SUM(C19:$C$50)+SUM(D19:$D$50)</f>
        <v>724125.48080042563</v>
      </c>
      <c r="H18" s="23">
        <v>3015457.1372890929</v>
      </c>
      <c r="I18" s="22">
        <v>-2291331.6564886672</v>
      </c>
      <c r="J18" s="24">
        <f t="shared" si="3"/>
        <v>724125.48080042563</v>
      </c>
      <c r="K18" s="15"/>
      <c r="L18" s="29" t="s">
        <v>9</v>
      </c>
      <c r="M18" s="30">
        <f>-SUMPRODUCT(H10:H49,F11:F50)</f>
        <v>-23568.57419901697</v>
      </c>
    </row>
    <row r="19" spans="2:13" ht="15" customHeight="1" x14ac:dyDescent="0.3">
      <c r="B19" s="18">
        <v>2.25</v>
      </c>
      <c r="C19" s="25">
        <v>371368.29219749261</v>
      </c>
      <c r="D19" s="26">
        <v>278509.48365792941</v>
      </c>
      <c r="E19" s="27">
        <f t="shared" si="1"/>
        <v>0.99775252935262992</v>
      </c>
      <c r="F19" s="28">
        <f t="shared" si="2"/>
        <v>2.4946931470315459E-4</v>
      </c>
      <c r="G19" s="22">
        <f>-SUM(C20:$C$50)+SUM(D20:$D$50)</f>
        <v>816984.28933998942</v>
      </c>
      <c r="H19" s="23">
        <v>3120906.2773248674</v>
      </c>
      <c r="I19" s="22">
        <v>-2303921.987984878</v>
      </c>
      <c r="J19" s="24">
        <f t="shared" si="3"/>
        <v>816984.28933998942</v>
      </c>
      <c r="K19" s="15"/>
      <c r="L19" s="31" t="s">
        <v>10</v>
      </c>
      <c r="M19" s="32">
        <f>-SUMPRODUCT(I10:I49,F11:F50)</f>
        <v>15526.042546145951</v>
      </c>
    </row>
    <row r="20" spans="2:13" ht="15" customHeight="1" thickBot="1" x14ac:dyDescent="0.35">
      <c r="B20" s="18">
        <v>2.5</v>
      </c>
      <c r="C20" s="25">
        <v>370288.67779076099</v>
      </c>
      <c r="D20" s="26">
        <v>284146.44209280302</v>
      </c>
      <c r="E20" s="27">
        <f t="shared" si="1"/>
        <v>0.99750312239746008</v>
      </c>
      <c r="F20" s="28">
        <f t="shared" si="2"/>
        <v>2.4940695516983968E-4</v>
      </c>
      <c r="G20" s="22">
        <f>-SUM(C21:$C$50)+SUM(D21:$D$50)</f>
        <v>903126.52503794804</v>
      </c>
      <c r="H20" s="23">
        <v>3212869.927954712</v>
      </c>
      <c r="I20" s="22">
        <v>-2309743.4029167639</v>
      </c>
      <c r="J20" s="24">
        <f t="shared" si="3"/>
        <v>903126.52503794804</v>
      </c>
      <c r="K20" s="15"/>
      <c r="L20" s="36" t="s">
        <v>7</v>
      </c>
      <c r="M20" s="35">
        <f>M19+M18</f>
        <v>-8042.5316528710191</v>
      </c>
    </row>
    <row r="21" spans="2:13" ht="15" customHeight="1" x14ac:dyDescent="0.3">
      <c r="B21" s="18">
        <v>2.75</v>
      </c>
      <c r="C21" s="25">
        <v>369186.04349586222</v>
      </c>
      <c r="D21" s="26">
        <v>290205.10459238925</v>
      </c>
      <c r="E21" s="27">
        <f t="shared" si="1"/>
        <v>0.99725377778623581</v>
      </c>
      <c r="F21" s="28">
        <f t="shared" si="2"/>
        <v>2.4934461122427809E-4</v>
      </c>
      <c r="G21" s="22">
        <f>-SUM(C22:$C$50)+SUM(D22:$D$50)</f>
        <v>982107.4639414195</v>
      </c>
      <c r="H21" s="23">
        <v>3289759.0206773393</v>
      </c>
      <c r="I21" s="22">
        <v>-2307651.5567359198</v>
      </c>
      <c r="J21" s="24">
        <f t="shared" si="3"/>
        <v>982107.4639414195</v>
      </c>
      <c r="K21" s="15"/>
      <c r="L21" s="37"/>
      <c r="M21" s="15"/>
    </row>
    <row r="22" spans="2:13" ht="15" customHeight="1" x14ac:dyDescent="0.3">
      <c r="B22" s="18">
        <v>3</v>
      </c>
      <c r="C22" s="25">
        <v>368057.67508149147</v>
      </c>
      <c r="D22" s="26">
        <v>296978.13248341641</v>
      </c>
      <c r="E22" s="27">
        <f t="shared" si="1"/>
        <v>0.997004495503373</v>
      </c>
      <c r="F22" s="28">
        <f t="shared" si="2"/>
        <v>2.4928228286280607E-4</v>
      </c>
      <c r="G22" s="22">
        <f>-SUM(C23:$C$50)+SUM(D23:$D$50)</f>
        <v>1053187.0065394957</v>
      </c>
      <c r="H22" s="23">
        <v>3342232.5114271976</v>
      </c>
      <c r="I22" s="22">
        <v>-2289045.5048877019</v>
      </c>
      <c r="J22" s="24">
        <f t="shared" si="3"/>
        <v>1053187.0065394957</v>
      </c>
      <c r="K22" s="15"/>
      <c r="L22" s="37"/>
      <c r="M22" s="15"/>
    </row>
    <row r="23" spans="2:13" ht="15" customHeight="1" x14ac:dyDescent="0.3">
      <c r="B23" s="18">
        <v>3.25</v>
      </c>
      <c r="C23" s="25">
        <v>366900.55970861681</v>
      </c>
      <c r="D23" s="26">
        <v>304544.11708769057</v>
      </c>
      <c r="E23" s="27">
        <f t="shared" si="1"/>
        <v>0.99675527553329146</v>
      </c>
      <c r="F23" s="28">
        <f t="shared" si="2"/>
        <v>2.4921997008153784E-4</v>
      </c>
      <c r="G23" s="22">
        <f>-SUM(C24:$C$50)+SUM(D24:$D$50)</f>
        <v>1115543.4491604213</v>
      </c>
      <c r="H23" s="23">
        <v>3388507.7057616124</v>
      </c>
      <c r="I23" s="22">
        <v>-2272964.2566011911</v>
      </c>
      <c r="J23" s="24">
        <f t="shared" si="3"/>
        <v>1115543.4491604213</v>
      </c>
      <c r="K23" s="15"/>
      <c r="L23" s="15" t="s">
        <v>21</v>
      </c>
      <c r="M23" s="15"/>
    </row>
    <row r="24" spans="2:13" ht="15" customHeight="1" x14ac:dyDescent="0.3">
      <c r="B24" s="18">
        <v>3.5</v>
      </c>
      <c r="C24" s="25">
        <v>365713.98197114468</v>
      </c>
      <c r="D24" s="26">
        <v>312298.39122834947</v>
      </c>
      <c r="E24" s="27">
        <f t="shared" si="1"/>
        <v>0.99650611786041488</v>
      </c>
      <c r="F24" s="28">
        <f t="shared" si="2"/>
        <v>2.4915767287658763E-4</v>
      </c>
      <c r="G24" s="22">
        <f>-SUM(C25:$C$50)+SUM(D25:$D$50)</f>
        <v>1168959.0399032161</v>
      </c>
      <c r="H24" s="23">
        <v>3410109.7637705822</v>
      </c>
      <c r="I24" s="22">
        <v>-2241150.7238673661</v>
      </c>
      <c r="J24" s="24">
        <f t="shared" si="3"/>
        <v>1168959.0399032161</v>
      </c>
      <c r="K24" s="15"/>
      <c r="L24" s="15" t="s">
        <v>22</v>
      </c>
      <c r="M24" s="15"/>
    </row>
    <row r="25" spans="2:13" ht="15" customHeight="1" x14ac:dyDescent="0.3">
      <c r="B25" s="18">
        <v>3.75</v>
      </c>
      <c r="C25" s="25">
        <v>364498.07602366869</v>
      </c>
      <c r="D25" s="26">
        <v>320017.35688274022</v>
      </c>
      <c r="E25" s="27">
        <f t="shared" si="1"/>
        <v>0.99625702246917103</v>
      </c>
      <c r="F25" s="28">
        <f t="shared" si="2"/>
        <v>2.4909539124384761E-4</v>
      </c>
      <c r="G25" s="22">
        <f>-SUM(C26:$C$50)+SUM(D26:$D$50)</f>
        <v>1213439.7590441424</v>
      </c>
      <c r="H25" s="23">
        <v>3417121.5179090863</v>
      </c>
      <c r="I25" s="22">
        <v>-2203681.7588649439</v>
      </c>
      <c r="J25" s="24">
        <f t="shared" si="3"/>
        <v>1213439.7590441424</v>
      </c>
      <c r="K25" s="15"/>
      <c r="L25" s="15" t="s">
        <v>23</v>
      </c>
      <c r="M25" s="15"/>
    </row>
    <row r="26" spans="2:13" ht="15" customHeight="1" x14ac:dyDescent="0.3">
      <c r="B26" s="18">
        <v>4</v>
      </c>
      <c r="C26" s="25">
        <v>363253.29557061195</v>
      </c>
      <c r="D26" s="26">
        <v>327616.91092426662</v>
      </c>
      <c r="E26" s="27">
        <f t="shared" si="1"/>
        <v>0.99600798934399148</v>
      </c>
      <c r="F26" s="28">
        <f t="shared" si="2"/>
        <v>2.4903312517954301E-4</v>
      </c>
      <c r="G26" s="22">
        <f>-SUM(C27:$C$50)+SUM(D27:$D$50)</f>
        <v>1249076.1436904883</v>
      </c>
      <c r="H26" s="23">
        <v>3407327.6604299713</v>
      </c>
      <c r="I26" s="22">
        <v>-2158251.516739483</v>
      </c>
      <c r="J26" s="24">
        <f t="shared" si="3"/>
        <v>1249076.1436904883</v>
      </c>
      <c r="K26" s="15"/>
      <c r="L26" s="15" t="s">
        <v>24</v>
      </c>
      <c r="M26" s="15"/>
    </row>
    <row r="27" spans="2:13" ht="15" customHeight="1" x14ac:dyDescent="0.3">
      <c r="B27" s="18">
        <v>4.25</v>
      </c>
      <c r="C27" s="25">
        <v>361980.30021990935</v>
      </c>
      <c r="D27" s="26">
        <v>335042.86108766432</v>
      </c>
      <c r="E27" s="27">
        <f t="shared" si="1"/>
        <v>0.99575901846931159</v>
      </c>
      <c r="F27" s="28">
        <f t="shared" si="2"/>
        <v>2.4897087467989909E-4</v>
      </c>
      <c r="G27" s="22">
        <f>-SUM(C28:$C$50)+SUM(D28:$D$50)</f>
        <v>1276013.5828227336</v>
      </c>
      <c r="H27" s="23">
        <v>3386443.7006090367</v>
      </c>
      <c r="I27" s="22">
        <v>-2110430.1177863032</v>
      </c>
      <c r="J27" s="24">
        <f t="shared" si="3"/>
        <v>1276013.5828227336</v>
      </c>
      <c r="K27" s="15"/>
      <c r="L27" s="37"/>
      <c r="M27" s="15"/>
    </row>
    <row r="28" spans="2:13" ht="15" customHeight="1" x14ac:dyDescent="0.3">
      <c r="B28" s="18">
        <v>4.5</v>
      </c>
      <c r="C28" s="25">
        <v>360680.00935614109</v>
      </c>
      <c r="D28" s="26">
        <v>342226.83610166673</v>
      </c>
      <c r="E28" s="27">
        <f t="shared" si="1"/>
        <v>0.99551010982957056</v>
      </c>
      <c r="F28" s="28">
        <f t="shared" si="2"/>
        <v>2.4890863974103006E-4</v>
      </c>
      <c r="G28" s="22">
        <f>-SUM(C29:$C$50)+SUM(D29:$D$50)</f>
        <v>1294466.7560772086</v>
      </c>
      <c r="H28" s="23">
        <v>3358476.7949066684</v>
      </c>
      <c r="I28" s="22">
        <v>-2064010.0388294598</v>
      </c>
      <c r="J28" s="24">
        <f t="shared" si="3"/>
        <v>1294466.7560772086</v>
      </c>
      <c r="K28" s="15"/>
      <c r="L28" s="37"/>
      <c r="M28" s="15"/>
    </row>
    <row r="29" spans="2:13" ht="15" customHeight="1" x14ac:dyDescent="0.3">
      <c r="B29" s="18">
        <v>4.75</v>
      </c>
      <c r="C29" s="25">
        <v>359353.57343363459</v>
      </c>
      <c r="D29" s="26">
        <v>349108.02013594646</v>
      </c>
      <c r="E29" s="27">
        <f t="shared" si="1"/>
        <v>0.99526126340921184</v>
      </c>
      <c r="F29" s="28">
        <f t="shared" si="2"/>
        <v>2.4884642035871707E-4</v>
      </c>
      <c r="G29" s="22">
        <f>-SUM(C30:$C$50)+SUM(D30:$D$50)</f>
        <v>1304712.3093748959</v>
      </c>
      <c r="H29" s="23">
        <v>3309372.3462359654</v>
      </c>
      <c r="I29" s="22">
        <v>-2004660.0368610695</v>
      </c>
      <c r="J29" s="24">
        <f t="shared" si="3"/>
        <v>1304712.3093748959</v>
      </c>
      <c r="K29" s="15"/>
      <c r="L29" s="37"/>
      <c r="M29" s="15"/>
    </row>
    <row r="30" spans="2:13" ht="15" customHeight="1" x14ac:dyDescent="0.3">
      <c r="B30" s="18">
        <v>5</v>
      </c>
      <c r="C30" s="25">
        <v>358002.38940417767</v>
      </c>
      <c r="D30" s="26">
        <v>355621.53690140706</v>
      </c>
      <c r="E30" s="27">
        <f t="shared" si="1"/>
        <v>0.99501247919268232</v>
      </c>
      <c r="F30" s="28">
        <f t="shared" si="2"/>
        <v>2.4878421652951843E-4</v>
      </c>
      <c r="G30" s="22">
        <f>-SUM(C31:$C$50)+SUM(D31:$D$50)</f>
        <v>1307093.1618776675</v>
      </c>
      <c r="H30" s="23">
        <v>3250283.0887874514</v>
      </c>
      <c r="I30" s="22">
        <v>-1943189.9269097836</v>
      </c>
      <c r="J30" s="24">
        <f t="shared" si="3"/>
        <v>1307093.1618776678</v>
      </c>
      <c r="K30" s="15"/>
      <c r="L30" s="37"/>
      <c r="M30" s="15"/>
    </row>
    <row r="31" spans="2:13" ht="15" customHeight="1" x14ac:dyDescent="0.3">
      <c r="B31" s="18">
        <v>5.25</v>
      </c>
      <c r="C31" s="25">
        <v>356627.90853262012</v>
      </c>
      <c r="D31" s="26">
        <v>361753.09160615399</v>
      </c>
      <c r="E31" s="27">
        <f t="shared" si="1"/>
        <v>0.9947637571644331</v>
      </c>
      <c r="F31" s="28">
        <f t="shared" si="2"/>
        <v>2.487220282492153E-4</v>
      </c>
      <c r="G31" s="22">
        <f>-SUM(C32:$C$50)+SUM(D32:$D$50)</f>
        <v>1301967.978804132</v>
      </c>
      <c r="H31" s="23">
        <v>3181267.3762464202</v>
      </c>
      <c r="I31" s="22">
        <v>-1879299.3974422882</v>
      </c>
      <c r="J31" s="24">
        <f t="shared" si="3"/>
        <v>1301967.978804132</v>
      </c>
      <c r="K31" s="15"/>
      <c r="L31" s="37"/>
      <c r="M31" s="15"/>
    </row>
    <row r="32" spans="2:13" ht="15" customHeight="1" x14ac:dyDescent="0.3">
      <c r="B32" s="18">
        <v>5.5</v>
      </c>
      <c r="C32" s="25">
        <v>355230.94382286072</v>
      </c>
      <c r="D32" s="26">
        <v>367670.66976164386</v>
      </c>
      <c r="E32" s="27">
        <f t="shared" si="1"/>
        <v>0.99451509730891907</v>
      </c>
      <c r="F32" s="28">
        <f t="shared" si="2"/>
        <v>2.4865985551403291E-4</v>
      </c>
      <c r="G32" s="22">
        <f>-SUM(C33:$C$50)+SUM(D33:$D$50)</f>
        <v>1289528.2528653499</v>
      </c>
      <c r="H32" s="23">
        <v>3095443.2529604137</v>
      </c>
      <c r="I32" s="22">
        <v>-1805915.0000950638</v>
      </c>
      <c r="J32" s="24">
        <f t="shared" si="3"/>
        <v>1289528.2528653499</v>
      </c>
      <c r="K32" s="15"/>
      <c r="L32" s="37"/>
      <c r="M32" s="15"/>
    </row>
    <row r="33" spans="2:13" ht="15" customHeight="1" x14ac:dyDescent="0.3">
      <c r="B33" s="18">
        <v>5.75</v>
      </c>
      <c r="C33" s="25">
        <v>353812.16147114342</v>
      </c>
      <c r="D33" s="26">
        <v>373412.91004534537</v>
      </c>
      <c r="E33" s="27">
        <f t="shared" si="1"/>
        <v>0.99426649961059888</v>
      </c>
      <c r="F33" s="28">
        <f t="shared" si="2"/>
        <v>2.4859769832019651E-4</v>
      </c>
      <c r="G33" s="22">
        <f>-SUM(C34:$C$50)+SUM(D34:$D$50)</f>
        <v>1269927.504291147</v>
      </c>
      <c r="H33" s="23">
        <v>2999011.8608268881</v>
      </c>
      <c r="I33" s="22">
        <v>-1729084.3565357411</v>
      </c>
      <c r="J33" s="24">
        <f t="shared" si="3"/>
        <v>1269927.504291147</v>
      </c>
      <c r="K33" s="15"/>
      <c r="L33" s="37"/>
      <c r="M33" s="15"/>
    </row>
    <row r="34" spans="2:13" ht="15" customHeight="1" x14ac:dyDescent="0.3">
      <c r="B34" s="18">
        <v>6</v>
      </c>
      <c r="C34" s="25">
        <v>352372.24017977715</v>
      </c>
      <c r="D34" s="26">
        <v>378976.52095441049</v>
      </c>
      <c r="E34" s="27">
        <f t="shared" si="1"/>
        <v>0.99401796405393528</v>
      </c>
      <c r="F34" s="28">
        <f t="shared" si="2"/>
        <v>2.4853555666359828E-4</v>
      </c>
      <c r="G34" s="22">
        <f>-SUM(C35:$C$50)+SUM(D35:$D$50)</f>
        <v>1243323.2235165155</v>
      </c>
      <c r="H34" s="23">
        <v>2895343.9752242346</v>
      </c>
      <c r="I34" s="22">
        <v>-1652020.7517077192</v>
      </c>
      <c r="J34" s="24">
        <f t="shared" si="3"/>
        <v>1243323.2235165155</v>
      </c>
      <c r="K34" s="15"/>
      <c r="L34" s="37"/>
      <c r="M34" s="15"/>
    </row>
    <row r="35" spans="2:13" ht="15" customHeight="1" x14ac:dyDescent="0.3">
      <c r="B35" s="18">
        <v>6.25</v>
      </c>
      <c r="C35" s="25">
        <v>350911.90469238441</v>
      </c>
      <c r="D35" s="26">
        <v>384349.38475923054</v>
      </c>
      <c r="E35" s="27">
        <f t="shared" si="1"/>
        <v>0.9937694906233947</v>
      </c>
      <c r="F35" s="28">
        <f t="shared" si="2"/>
        <v>2.4847343054057447E-4</v>
      </c>
      <c r="G35" s="22">
        <f>-SUM(C36:$C$50)+SUM(D36:$D$50)</f>
        <v>1209885.7434496693</v>
      </c>
      <c r="H35" s="23">
        <v>2783988.3425909122</v>
      </c>
      <c r="I35" s="22">
        <v>-1574102.5991412431</v>
      </c>
      <c r="J35" s="24">
        <f t="shared" si="3"/>
        <v>1209885.7434496691</v>
      </c>
      <c r="K35" s="15"/>
      <c r="L35" s="37"/>
      <c r="M35" s="15"/>
    </row>
    <row r="36" spans="2:13" ht="15" customHeight="1" x14ac:dyDescent="0.3">
      <c r="B36" s="18">
        <v>6.5</v>
      </c>
      <c r="C36" s="25">
        <v>349431.89487755299</v>
      </c>
      <c r="D36" s="26">
        <v>389527.52068205364</v>
      </c>
      <c r="E36" s="27">
        <f t="shared" si="1"/>
        <v>0.99352107930344769</v>
      </c>
      <c r="F36" s="28">
        <f t="shared" si="2"/>
        <v>2.4841131994701726E-4</v>
      </c>
      <c r="G36" s="22">
        <f>-SUM(C37:$C$50)+SUM(D37:$D$50)</f>
        <v>1169790.1176451687</v>
      </c>
      <c r="H36" s="23">
        <v>2655842.6031460185</v>
      </c>
      <c r="I36" s="22">
        <v>-1486052.4855008496</v>
      </c>
      <c r="J36" s="24">
        <f t="shared" si="3"/>
        <v>1169790.1176451689</v>
      </c>
      <c r="K36" s="15"/>
      <c r="L36" s="37"/>
      <c r="M36" s="15"/>
    </row>
    <row r="37" spans="2:13" ht="15" customHeight="1" x14ac:dyDescent="0.3">
      <c r="B37" s="18">
        <v>6.75</v>
      </c>
      <c r="C37" s="25">
        <v>347932.91694122535</v>
      </c>
      <c r="D37" s="26">
        <v>394519.78847943048</v>
      </c>
      <c r="E37" s="27">
        <f t="shared" si="1"/>
        <v>0.99327273007856842</v>
      </c>
      <c r="F37" s="28">
        <f t="shared" si="2"/>
        <v>2.4834922487926292E-4</v>
      </c>
      <c r="G37" s="22">
        <f>-SUM(C38:$C$50)+SUM(D38:$D$50)</f>
        <v>1123203.2461069636</v>
      </c>
      <c r="H37" s="23">
        <v>2523416.6436466137</v>
      </c>
      <c r="I37" s="22">
        <v>-1400213.3975396501</v>
      </c>
      <c r="J37" s="24">
        <f t="shared" si="3"/>
        <v>1123203.2461069636</v>
      </c>
      <c r="K37" s="15"/>
      <c r="L37" s="37"/>
      <c r="M37" s="15"/>
    </row>
    <row r="38" spans="2:13" ht="15" customHeight="1" x14ac:dyDescent="0.3">
      <c r="B38" s="18">
        <v>7</v>
      </c>
      <c r="C38" s="25">
        <v>346415.7507866621</v>
      </c>
      <c r="D38" s="26">
        <v>399306.79156817694</v>
      </c>
      <c r="E38" s="27">
        <f t="shared" si="1"/>
        <v>0.99302444293323511</v>
      </c>
      <c r="F38" s="28">
        <f t="shared" si="2"/>
        <v>2.4828714533331464E-4</v>
      </c>
      <c r="G38" s="22">
        <f>-SUM(C39:$C$50)+SUM(D39:$D$50)</f>
        <v>1070312.2053254489</v>
      </c>
      <c r="H38" s="23">
        <v>2383432.4522269736</v>
      </c>
      <c r="I38" s="22">
        <v>-1313120.2469015247</v>
      </c>
      <c r="J38" s="24">
        <f t="shared" si="3"/>
        <v>1070312.2053254489</v>
      </c>
      <c r="K38" s="15"/>
      <c r="L38" s="37"/>
      <c r="M38" s="15"/>
    </row>
    <row r="39" spans="2:13" ht="15" customHeight="1" x14ac:dyDescent="0.3">
      <c r="B39" s="18">
        <v>7.25</v>
      </c>
      <c r="C39" s="25">
        <v>344881.16824801819</v>
      </c>
      <c r="D39" s="26">
        <v>403890.65367650858</v>
      </c>
      <c r="E39" s="27">
        <f t="shared" si="1"/>
        <v>0.99277621785192982</v>
      </c>
      <c r="F39" s="28">
        <f t="shared" si="2"/>
        <v>2.4822508130528664E-4</v>
      </c>
      <c r="G39" s="22">
        <f>-SUM(C40:$C$50)+SUM(D40:$D$50)</f>
        <v>1011302.7198969591</v>
      </c>
      <c r="H39" s="23">
        <v>2230246.5999829005</v>
      </c>
      <c r="I39" s="22">
        <v>-1218943.8800859414</v>
      </c>
      <c r="J39" s="24">
        <f t="shared" si="3"/>
        <v>1011302.7198969591</v>
      </c>
      <c r="K39" s="15"/>
      <c r="L39" s="37"/>
      <c r="M39" s="15"/>
    </row>
    <row r="40" spans="2:13" ht="15" customHeight="1" x14ac:dyDescent="0.3">
      <c r="B40" s="18">
        <v>7.5</v>
      </c>
      <c r="C40" s="25">
        <v>343329.76401150227</v>
      </c>
      <c r="D40" s="26">
        <v>408317.99881982931</v>
      </c>
      <c r="E40" s="27">
        <f t="shared" si="1"/>
        <v>0.99252805481913842</v>
      </c>
      <c r="F40" s="28">
        <f t="shared" si="2"/>
        <v>2.4816303279140417E-4</v>
      </c>
      <c r="G40" s="22">
        <f>-SUM(C41:$C$50)+SUM(D41:$D$50)</f>
        <v>946314.48508863151</v>
      </c>
      <c r="H40" s="23">
        <v>2070514.4048597498</v>
      </c>
      <c r="I40" s="22">
        <v>-1124199.9197711183</v>
      </c>
      <c r="J40" s="24">
        <f t="shared" si="3"/>
        <v>946314.48508863151</v>
      </c>
      <c r="K40" s="15"/>
      <c r="L40" s="37"/>
      <c r="M40" s="15"/>
    </row>
    <row r="41" spans="2:13" ht="15" customHeight="1" x14ac:dyDescent="0.3">
      <c r="B41" s="18">
        <v>7.75</v>
      </c>
      <c r="C41" s="25">
        <v>341762.20436661929</v>
      </c>
      <c r="D41" s="26">
        <v>412569.98154571844</v>
      </c>
      <c r="E41" s="27">
        <f t="shared" si="1"/>
        <v>0.99227995381935086</v>
      </c>
      <c r="F41" s="28">
        <f t="shared" si="2"/>
        <v>2.481009997875594E-4</v>
      </c>
      <c r="G41" s="22">
        <f>-SUM(C42:$C$50)+SUM(D42:$D$50)</f>
        <v>875506.70790953189</v>
      </c>
      <c r="H41" s="23">
        <v>1895902.2162129122</v>
      </c>
      <c r="I41" s="22">
        <v>-1020395.5083033803</v>
      </c>
      <c r="J41" s="24">
        <f t="shared" si="3"/>
        <v>875506.70790953189</v>
      </c>
      <c r="K41" s="15"/>
      <c r="L41" s="37"/>
      <c r="M41" s="15"/>
    </row>
    <row r="42" spans="2:13" ht="15" customHeight="1" x14ac:dyDescent="0.3">
      <c r="B42" s="18">
        <v>8</v>
      </c>
      <c r="C42" s="25">
        <v>340179.07537221909</v>
      </c>
      <c r="D42" s="26">
        <v>416667.71796294855</v>
      </c>
      <c r="E42" s="27">
        <f t="shared" si="1"/>
        <v>0.99203191483706066</v>
      </c>
      <c r="F42" s="28">
        <f t="shared" si="2"/>
        <v>2.4803898229019961E-4</v>
      </c>
      <c r="G42" s="22">
        <f>-SUM(C43:$C$50)+SUM(D43:$D$50)</f>
        <v>799018.06531880237</v>
      </c>
      <c r="H42" s="23">
        <v>1715432.6778099202</v>
      </c>
      <c r="I42" s="22">
        <v>-916414.61249111779</v>
      </c>
      <c r="J42" s="24">
        <f t="shared" si="3"/>
        <v>799018.06531880237</v>
      </c>
      <c r="K42" s="15"/>
      <c r="L42" s="37"/>
      <c r="M42" s="15"/>
    </row>
    <row r="43" spans="2:13" ht="15" customHeight="1" x14ac:dyDescent="0.3">
      <c r="B43" s="18">
        <v>8.25</v>
      </c>
      <c r="C43" s="25">
        <v>338581.02024705143</v>
      </c>
      <c r="D43" s="26">
        <v>420596.16401306511</v>
      </c>
      <c r="E43" s="27">
        <f t="shared" si="1"/>
        <v>0.99178393785676544</v>
      </c>
      <c r="F43" s="28">
        <f t="shared" si="2"/>
        <v>2.4797698029521698E-4</v>
      </c>
      <c r="G43" s="22">
        <f>-SUM(C44:$C$50)+SUM(D44:$D$50)</f>
        <v>717002.92155278847</v>
      </c>
      <c r="H43" s="23">
        <v>1531125.1409311132</v>
      </c>
      <c r="I43" s="22">
        <v>-814122.21937832469</v>
      </c>
      <c r="J43" s="24">
        <f t="shared" si="3"/>
        <v>717002.92155278847</v>
      </c>
      <c r="K43" s="15"/>
      <c r="L43" s="37"/>
      <c r="M43" s="15"/>
    </row>
    <row r="44" spans="2:13" ht="15" customHeight="1" x14ac:dyDescent="0.3">
      <c r="B44" s="18">
        <v>8.5</v>
      </c>
      <c r="C44" s="25">
        <v>336968.59922111034</v>
      </c>
      <c r="D44" s="26">
        <v>424377.16171630501</v>
      </c>
      <c r="E44" s="27">
        <f t="shared" si="1"/>
        <v>0.99153602286296671</v>
      </c>
      <c r="F44" s="28">
        <f t="shared" si="2"/>
        <v>2.4791499379872572E-4</v>
      </c>
      <c r="G44" s="22">
        <f>-SUM(C45:$C$50)+SUM(D45:$D$50)</f>
        <v>629594.35905759432</v>
      </c>
      <c r="H44" s="23">
        <v>1333112.3083080938</v>
      </c>
      <c r="I44" s="22">
        <v>-703517.9492504996</v>
      </c>
      <c r="J44" s="24">
        <f t="shared" si="3"/>
        <v>629594.35905759421</v>
      </c>
      <c r="K44" s="15"/>
      <c r="L44" s="37"/>
      <c r="M44" s="15"/>
    </row>
    <row r="45" spans="2:13" ht="15" customHeight="1" x14ac:dyDescent="0.3">
      <c r="B45" s="18">
        <v>8.75</v>
      </c>
      <c r="C45" s="25">
        <v>335342.46026961145</v>
      </c>
      <c r="D45" s="26">
        <v>427987.61718618736</v>
      </c>
      <c r="E45" s="27">
        <f t="shared" si="1"/>
        <v>0.99128816984016976</v>
      </c>
      <c r="F45" s="28">
        <f t="shared" si="2"/>
        <v>2.4785302279695109E-4</v>
      </c>
      <c r="G45" s="22">
        <f>-SUM(C46:$C$50)+SUM(D46:$D$50)</f>
        <v>536949.20214101835</v>
      </c>
      <c r="H45" s="23">
        <v>1131424.63457239</v>
      </c>
      <c r="I45" s="22">
        <v>-594475.43243137165</v>
      </c>
      <c r="J45" s="24">
        <f t="shared" si="3"/>
        <v>536949.20214101835</v>
      </c>
      <c r="K45" s="15"/>
      <c r="L45" s="37"/>
      <c r="M45" s="15"/>
    </row>
    <row r="46" spans="2:13" ht="15" customHeight="1" x14ac:dyDescent="0.3">
      <c r="B46" s="18">
        <v>9</v>
      </c>
      <c r="C46" s="25">
        <v>333703.13667654991</v>
      </c>
      <c r="D46" s="26">
        <v>431457.7162946476</v>
      </c>
      <c r="E46" s="27">
        <f t="shared" si="1"/>
        <v>0.99104037877288365</v>
      </c>
      <c r="F46" s="28">
        <f t="shared" si="2"/>
        <v>2.4779106728611833E-4</v>
      </c>
      <c r="G46" s="22">
        <f>-SUM(C47:$C$50)+SUM(D47:$D$50)</f>
        <v>439194.6225229206</v>
      </c>
      <c r="H46" s="23">
        <v>918900.72381101106</v>
      </c>
      <c r="I46" s="22">
        <v>-479706.10128809052</v>
      </c>
      <c r="J46" s="24">
        <f t="shared" si="3"/>
        <v>439194.62252292054</v>
      </c>
      <c r="K46" s="15"/>
      <c r="L46" s="37"/>
      <c r="M46" s="15"/>
    </row>
    <row r="47" spans="2:13" ht="15" customHeight="1" x14ac:dyDescent="0.3">
      <c r="B47" s="18">
        <v>9.25</v>
      </c>
      <c r="C47" s="25">
        <v>332051.27209318144</v>
      </c>
      <c r="D47" s="26">
        <v>434758.41120370617</v>
      </c>
      <c r="E47" s="27">
        <f t="shared" si="1"/>
        <v>0.99079264964562164</v>
      </c>
      <c r="F47" s="28">
        <f t="shared" si="2"/>
        <v>2.4772912726200857E-4</v>
      </c>
      <c r="G47" s="22">
        <f>-SUM(C48:$C$50)+SUM(D48:$D$50)</f>
        <v>336487.48341239593</v>
      </c>
      <c r="H47" s="23">
        <v>699757.12668360281</v>
      </c>
      <c r="I47" s="22">
        <v>-363269.64327120688</v>
      </c>
      <c r="J47" s="24">
        <f t="shared" si="3"/>
        <v>336487.48341239593</v>
      </c>
      <c r="K47" s="15"/>
      <c r="L47" s="37"/>
      <c r="M47" s="15"/>
    </row>
    <row r="48" spans="2:13" ht="15" customHeight="1" x14ac:dyDescent="0.3">
      <c r="B48" s="18">
        <v>9.5</v>
      </c>
      <c r="C48" s="25">
        <v>330387.39826977253</v>
      </c>
      <c r="D48" s="26">
        <v>437919.15341726551</v>
      </c>
      <c r="E48" s="27">
        <f t="shared" si="1"/>
        <v>0.99054498244290046</v>
      </c>
      <c r="F48" s="28">
        <f t="shared" si="2"/>
        <v>2.4766720272118015E-4</v>
      </c>
      <c r="G48" s="22">
        <f>-SUM(C49:$C$50)+SUM(D49:$D$50)</f>
        <v>228955.72826490295</v>
      </c>
      <c r="H48" s="23">
        <v>472927.76182705048</v>
      </c>
      <c r="I48" s="22">
        <v>-243972.0335621475</v>
      </c>
      <c r="J48" s="24">
        <f t="shared" si="3"/>
        <v>228955.72826490298</v>
      </c>
      <c r="K48" s="15"/>
      <c r="L48" s="37"/>
      <c r="M48" s="15"/>
    </row>
    <row r="49" spans="2:13" ht="15" customHeight="1" x14ac:dyDescent="0.3">
      <c r="B49" s="18">
        <v>9.75</v>
      </c>
      <c r="C49" s="25">
        <v>328712.12879791367</v>
      </c>
      <c r="D49" s="26">
        <v>440918.40291061724</v>
      </c>
      <c r="E49" s="27">
        <f t="shared" si="1"/>
        <v>0.99029737714924104</v>
      </c>
      <c r="F49" s="28">
        <f t="shared" si="2"/>
        <v>2.4760529365941419E-4</v>
      </c>
      <c r="G49" s="22">
        <f>-SUM(C50:$C$50)+SUM(D50:$D$50)</f>
        <v>116749.45415219938</v>
      </c>
      <c r="H49" s="23">
        <v>240244.90203109875</v>
      </c>
      <c r="I49" s="22">
        <v>-123495.44787889937</v>
      </c>
      <c r="J49" s="24">
        <f t="shared" si="3"/>
        <v>116749.45415219938</v>
      </c>
      <c r="K49" s="15"/>
      <c r="L49" s="37"/>
      <c r="M49" s="15"/>
    </row>
    <row r="50" spans="2:13" ht="15" customHeight="1" thickBot="1" x14ac:dyDescent="0.35">
      <c r="B50" s="38">
        <v>10</v>
      </c>
      <c r="C50" s="39">
        <v>327026.00394487381</v>
      </c>
      <c r="D50" s="40">
        <v>443775.45809707319</v>
      </c>
      <c r="E50" s="41">
        <f t="shared" si="1"/>
        <v>0.99004983374916811</v>
      </c>
      <c r="F50" s="42">
        <f t="shared" si="2"/>
        <v>2.4754340007293596E-4</v>
      </c>
      <c r="G50" s="43">
        <v>0</v>
      </c>
      <c r="H50" s="44">
        <v>0</v>
      </c>
      <c r="I50" s="43">
        <v>0</v>
      </c>
      <c r="J50" s="45">
        <f t="shared" si="3"/>
        <v>0</v>
      </c>
      <c r="K50" s="15"/>
      <c r="L50" s="37"/>
      <c r="M50" s="15"/>
    </row>
    <row r="51" spans="2:13" ht="15" customHeight="1" x14ac:dyDescent="0.3">
      <c r="B51" s="15"/>
      <c r="C51" s="15"/>
      <c r="D51" s="15"/>
      <c r="E51" s="15"/>
      <c r="F51" s="15"/>
      <c r="G51" s="15"/>
      <c r="H51" s="15"/>
      <c r="I51" s="15"/>
      <c r="J51" s="15"/>
      <c r="K51" s="15"/>
      <c r="L51" s="37"/>
      <c r="M51" s="15"/>
    </row>
    <row r="52" spans="2:13" ht="15" customHeight="1" x14ac:dyDescent="0.3">
      <c r="B52" s="15"/>
      <c r="C52" s="15"/>
      <c r="D52" s="15"/>
      <c r="E52" s="15"/>
      <c r="F52" s="15"/>
      <c r="G52" s="15"/>
      <c r="H52" s="15"/>
      <c r="I52" s="15"/>
      <c r="J52" s="15"/>
      <c r="K52" s="15"/>
      <c r="L52" s="37"/>
      <c r="M52" s="15"/>
    </row>
    <row r="53" spans="2:13" ht="15" customHeight="1" x14ac:dyDescent="0.3">
      <c r="B53" s="15"/>
      <c r="C53" s="15"/>
      <c r="D53" s="15"/>
      <c r="E53" s="15"/>
      <c r="F53" s="15"/>
      <c r="G53" s="15"/>
      <c r="H53" s="15"/>
      <c r="I53" s="15"/>
      <c r="J53" s="15"/>
      <c r="K53" s="15"/>
      <c r="L53" s="37"/>
      <c r="M53" s="15"/>
    </row>
    <row r="54" spans="2:13" ht="15" customHeight="1" x14ac:dyDescent="0.3">
      <c r="B54" s="15"/>
      <c r="C54" s="15"/>
      <c r="D54" s="15"/>
      <c r="E54" s="15"/>
      <c r="F54" s="15"/>
      <c r="G54" s="15"/>
      <c r="H54" s="15"/>
      <c r="I54" s="15"/>
      <c r="J54" s="15"/>
      <c r="K54" s="15"/>
      <c r="L54" s="37"/>
      <c r="M54" s="15"/>
    </row>
    <row r="55" spans="2:13" ht="15" customHeight="1" x14ac:dyDescent="0.3">
      <c r="B55" s="15"/>
      <c r="C55" s="15"/>
      <c r="D55" s="15"/>
      <c r="E55" s="15"/>
      <c r="F55" s="15"/>
      <c r="G55" s="15"/>
      <c r="H55" s="15"/>
      <c r="I55" s="15"/>
      <c r="J55" s="15"/>
      <c r="K55" s="15"/>
      <c r="L55" s="37"/>
      <c r="M55" s="15"/>
    </row>
    <row r="56" spans="2:13" ht="15" customHeight="1" x14ac:dyDescent="0.3">
      <c r="B56" s="15"/>
      <c r="C56" s="15"/>
      <c r="D56" s="15"/>
      <c r="E56" s="15"/>
      <c r="F56" s="15"/>
      <c r="G56" s="15"/>
      <c r="H56" s="15"/>
      <c r="I56" s="15"/>
      <c r="J56" s="15"/>
      <c r="K56" s="15"/>
      <c r="L56" s="37"/>
      <c r="M56" s="15"/>
    </row>
    <row r="57" spans="2:13" ht="15" customHeight="1" x14ac:dyDescent="0.3">
      <c r="B57" s="15"/>
      <c r="C57" s="15"/>
      <c r="D57" s="15"/>
      <c r="E57" s="15"/>
      <c r="F57" s="15"/>
      <c r="G57" s="15"/>
      <c r="H57" s="15"/>
      <c r="I57" s="15"/>
      <c r="J57" s="15"/>
      <c r="K57" s="15"/>
      <c r="L57" s="37"/>
      <c r="M57" s="15"/>
    </row>
    <row r="58" spans="2:13" ht="15" customHeight="1" x14ac:dyDescent="0.3">
      <c r="B58" s="15"/>
      <c r="C58" s="15"/>
      <c r="D58" s="15"/>
      <c r="E58" s="15"/>
      <c r="F58" s="15"/>
      <c r="G58" s="15"/>
      <c r="H58" s="15"/>
      <c r="I58" s="15"/>
      <c r="J58" s="15"/>
      <c r="K58" s="15"/>
      <c r="L58" s="37"/>
      <c r="M58" s="15"/>
    </row>
    <row r="59" spans="2:13" ht="15" customHeight="1" x14ac:dyDescent="0.25">
      <c r="L59" s="6"/>
    </row>
    <row r="60" spans="2:13" ht="15" customHeight="1" x14ac:dyDescent="0.25">
      <c r="L60" s="6"/>
    </row>
    <row r="61" spans="2:13" ht="15" customHeight="1" x14ac:dyDescent="0.25">
      <c r="G61" s="2"/>
      <c r="L61" s="6"/>
    </row>
    <row r="62" spans="2:13" ht="15" customHeight="1" x14ac:dyDescent="0.25">
      <c r="G62" s="2"/>
      <c r="L62" s="6"/>
    </row>
    <row r="63" spans="2:13" ht="15" customHeight="1" x14ac:dyDescent="0.25">
      <c r="G63" s="2"/>
      <c r="L63" s="6"/>
    </row>
    <row r="64" spans="2:13" ht="15" customHeight="1" x14ac:dyDescent="0.25">
      <c r="G64" s="2"/>
      <c r="L64" s="6"/>
    </row>
    <row r="65" spans="7:12" ht="15" customHeight="1" x14ac:dyDescent="0.25">
      <c r="G65" s="2"/>
      <c r="L65" s="6"/>
    </row>
    <row r="66" spans="7:12" ht="15" customHeight="1" x14ac:dyDescent="0.25">
      <c r="G66" s="2"/>
      <c r="L66" s="6"/>
    </row>
    <row r="67" spans="7:12" ht="15" customHeight="1" x14ac:dyDescent="0.25">
      <c r="G67" s="2"/>
      <c r="L67" s="6"/>
    </row>
    <row r="68" spans="7:12" ht="15" customHeight="1" x14ac:dyDescent="0.25">
      <c r="G68" s="2"/>
      <c r="L68" s="6"/>
    </row>
    <row r="69" spans="7:12" ht="15" customHeight="1" x14ac:dyDescent="0.25">
      <c r="G69" s="2"/>
      <c r="L69" s="6"/>
    </row>
    <row r="70" spans="7:12" ht="15" customHeight="1" x14ac:dyDescent="0.25">
      <c r="G70" s="2"/>
      <c r="L70" s="6"/>
    </row>
    <row r="71" spans="7:12" ht="15" customHeight="1" x14ac:dyDescent="0.25">
      <c r="G71" s="2"/>
      <c r="L71" s="6"/>
    </row>
    <row r="72" spans="7:12" ht="15" customHeight="1" x14ac:dyDescent="0.25">
      <c r="G72" s="2"/>
      <c r="L72" s="6"/>
    </row>
    <row r="73" spans="7:12" ht="15" customHeight="1" x14ac:dyDescent="0.25">
      <c r="G73" s="2"/>
      <c r="L73" s="6"/>
    </row>
    <row r="74" spans="7:12" ht="15" customHeight="1" x14ac:dyDescent="0.25">
      <c r="G74" s="2"/>
      <c r="L74" s="6"/>
    </row>
    <row r="75" spans="7:12" ht="15" customHeight="1" x14ac:dyDescent="0.25">
      <c r="G75" s="2"/>
      <c r="L75" s="6"/>
    </row>
    <row r="76" spans="7:12" ht="15" customHeight="1" x14ac:dyDescent="0.25">
      <c r="G76" s="2"/>
      <c r="L76" s="6"/>
    </row>
    <row r="77" spans="7:12" ht="15" customHeight="1" x14ac:dyDescent="0.25">
      <c r="G77" s="2"/>
      <c r="L77" s="6"/>
    </row>
    <row r="78" spans="7:12" ht="15" customHeight="1" x14ac:dyDescent="0.25">
      <c r="G78" s="2"/>
      <c r="L78" s="6"/>
    </row>
    <row r="79" spans="7:12" ht="15" customHeight="1" x14ac:dyDescent="0.25">
      <c r="G79" s="2"/>
      <c r="L79" s="6"/>
    </row>
    <row r="80" spans="7:12" ht="15" customHeight="1" x14ac:dyDescent="0.25">
      <c r="G80" s="2"/>
      <c r="L80" s="6"/>
    </row>
    <row r="81" spans="7:12" ht="15" customHeight="1" x14ac:dyDescent="0.25">
      <c r="G81" s="2"/>
      <c r="L81" s="6"/>
    </row>
    <row r="82" spans="7:12" ht="15" customHeight="1" x14ac:dyDescent="0.25">
      <c r="G82" s="2"/>
      <c r="L82" s="6"/>
    </row>
    <row r="83" spans="7:12" ht="15" customHeight="1" x14ac:dyDescent="0.25">
      <c r="G83" s="2"/>
      <c r="L83" s="6"/>
    </row>
    <row r="84" spans="7:12" ht="15" customHeight="1" x14ac:dyDescent="0.25">
      <c r="G84" s="2"/>
      <c r="L84" s="6"/>
    </row>
    <row r="85" spans="7:12" ht="15" customHeight="1" x14ac:dyDescent="0.25">
      <c r="G85" s="2"/>
      <c r="L85" s="6"/>
    </row>
    <row r="86" spans="7:12" ht="15" customHeight="1" x14ac:dyDescent="0.25">
      <c r="G86" s="2"/>
      <c r="L86" s="6"/>
    </row>
    <row r="87" spans="7:12" ht="15" customHeight="1" x14ac:dyDescent="0.25">
      <c r="G87" s="2"/>
      <c r="L87" s="6"/>
    </row>
    <row r="88" spans="7:12" ht="15" customHeight="1" x14ac:dyDescent="0.25">
      <c r="G88" s="2"/>
      <c r="L88" s="6"/>
    </row>
    <row r="89" spans="7:12" ht="15" customHeight="1" x14ac:dyDescent="0.25">
      <c r="G89" s="2"/>
      <c r="L89" s="6"/>
    </row>
    <row r="90" spans="7:12" ht="15" customHeight="1" x14ac:dyDescent="0.25">
      <c r="G90" s="2"/>
      <c r="L90" s="6"/>
    </row>
    <row r="91" spans="7:12" ht="15" customHeight="1" x14ac:dyDescent="0.25">
      <c r="G91" s="2"/>
    </row>
    <row r="92" spans="7:12" ht="15" customHeight="1" x14ac:dyDescent="0.25">
      <c r="G92" s="2"/>
    </row>
    <row r="93" spans="7:12" ht="15" customHeight="1" x14ac:dyDescent="0.25">
      <c r="G93" s="2"/>
    </row>
    <row r="94" spans="7:12" ht="15" customHeight="1" x14ac:dyDescent="0.25">
      <c r="G94" s="2"/>
    </row>
    <row r="95" spans="7:12" x14ac:dyDescent="0.25">
      <c r="G95" s="2"/>
    </row>
    <row r="96" spans="7:12" x14ac:dyDescent="0.25">
      <c r="G96" s="2"/>
    </row>
    <row r="97" spans="7:7" x14ac:dyDescent="0.25">
      <c r="G97" s="2"/>
    </row>
    <row r="98" spans="7:7" x14ac:dyDescent="0.25">
      <c r="G98" s="2"/>
    </row>
    <row r="99" spans="7:7" x14ac:dyDescent="0.25">
      <c r="G99" s="2"/>
    </row>
  </sheetData>
  <mergeCells count="2">
    <mergeCell ref="L11:M11"/>
    <mergeCell ref="L17:M17"/>
  </mergeCells>
  <pageMargins left="0.75" right="0.75" top="1" bottom="1" header="0.5" footer="0.5"/>
  <pageSetup paperSize="9" orientation="portrait" horizontalDpi="200" verticalDpi="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2E660-464F-4897-AE3D-F3D33400ED2F}">
  <sheetPr codeName="Sheet4"/>
  <dimension ref="B1:R99"/>
  <sheetViews>
    <sheetView showGridLines="0" zoomScaleNormal="100" workbookViewId="0">
      <pane ySplit="7" topLeftCell="A8" activePane="bottomLeft" state="frozen"/>
      <selection pane="bottomLeft" activeCell="M11" sqref="M11"/>
    </sheetView>
  </sheetViews>
  <sheetFormatPr defaultRowHeight="13.2" x14ac:dyDescent="0.25"/>
  <cols>
    <col min="1" max="1" width="8.88671875" style="7"/>
    <col min="2" max="2" width="11.6640625" style="7" customWidth="1"/>
    <col min="3" max="3" width="9.5546875" style="7" customWidth="1"/>
    <col min="4" max="4" width="11" style="7" customWidth="1"/>
    <col min="5" max="5" width="10.88671875" style="7" customWidth="1"/>
    <col min="6" max="6" width="10.77734375" style="7" bestFit="1" customWidth="1"/>
    <col min="7" max="7" width="11.77734375" style="7" customWidth="1"/>
    <col min="8" max="8" width="11.88671875" style="7" customWidth="1"/>
    <col min="9" max="10" width="10.88671875" style="7" customWidth="1"/>
    <col min="11" max="11" width="12" style="7" customWidth="1"/>
    <col min="12" max="12" width="18" style="7" bestFit="1" customWidth="1"/>
    <col min="13" max="13" width="13" style="7" customWidth="1"/>
    <col min="14" max="14" width="18.5546875" style="7" customWidth="1"/>
    <col min="15" max="16384" width="8.88671875" style="7"/>
  </cols>
  <sheetData>
    <row r="1" spans="2:18" x14ac:dyDescent="0.25">
      <c r="B1" s="1"/>
      <c r="C1" s="1"/>
      <c r="D1" s="1"/>
      <c r="E1" s="1"/>
      <c r="F1" s="1"/>
      <c r="G1" s="1"/>
      <c r="H1" s="1"/>
      <c r="I1" s="1"/>
      <c r="J1" s="1"/>
      <c r="K1" s="1"/>
      <c r="L1" s="1"/>
      <c r="M1" s="1"/>
      <c r="N1" s="1"/>
    </row>
    <row r="2" spans="2:18" x14ac:dyDescent="0.25">
      <c r="B2" s="1"/>
      <c r="C2" s="1"/>
      <c r="D2" s="1"/>
      <c r="E2" s="1"/>
      <c r="F2" s="1"/>
      <c r="G2" s="1"/>
      <c r="H2" s="1"/>
      <c r="I2" s="1"/>
      <c r="J2" s="1"/>
      <c r="K2" s="1"/>
      <c r="L2" s="1"/>
      <c r="M2" s="1"/>
      <c r="N2" s="1"/>
    </row>
    <row r="3" spans="2:18" x14ac:dyDescent="0.25">
      <c r="B3" s="1"/>
      <c r="C3" s="1"/>
      <c r="D3" s="1"/>
      <c r="E3" s="1"/>
      <c r="F3" s="1"/>
      <c r="G3" s="1"/>
      <c r="H3" s="1"/>
      <c r="I3" s="1"/>
      <c r="J3" s="1"/>
      <c r="K3" s="1"/>
      <c r="L3" s="1"/>
      <c r="M3" s="1"/>
      <c r="N3" s="1"/>
    </row>
    <row r="4" spans="2:18" x14ac:dyDescent="0.25">
      <c r="B4" s="1"/>
      <c r="C4" s="1"/>
      <c r="D4" s="1"/>
      <c r="E4" s="1"/>
      <c r="F4" s="1"/>
      <c r="G4" s="1"/>
      <c r="H4" s="1"/>
      <c r="I4" s="1"/>
      <c r="J4" s="1"/>
      <c r="K4" s="1"/>
      <c r="L4" s="1"/>
      <c r="M4" s="1"/>
      <c r="N4" s="1"/>
    </row>
    <row r="5" spans="2:18" x14ac:dyDescent="0.25">
      <c r="B5" s="1"/>
      <c r="C5" s="1"/>
      <c r="D5" s="1"/>
      <c r="E5" s="1"/>
      <c r="F5" s="1"/>
      <c r="G5" s="1"/>
      <c r="H5" s="1"/>
      <c r="I5" s="1"/>
      <c r="J5" s="1"/>
      <c r="K5" s="1"/>
      <c r="L5" s="1"/>
      <c r="M5" s="1"/>
      <c r="N5" s="1"/>
    </row>
    <row r="6" spans="2:18" x14ac:dyDescent="0.25">
      <c r="B6" s="1"/>
      <c r="C6" s="1"/>
      <c r="D6" s="1"/>
      <c r="E6" s="1"/>
      <c r="F6" s="1"/>
      <c r="G6" s="1"/>
      <c r="H6" s="1"/>
      <c r="I6" s="1"/>
      <c r="J6" s="1"/>
      <c r="K6" s="1"/>
      <c r="L6" s="1"/>
      <c r="M6" s="1"/>
      <c r="N6" s="1"/>
    </row>
    <row r="7" spans="2:18" x14ac:dyDescent="0.25">
      <c r="B7" s="1"/>
      <c r="C7" s="1"/>
      <c r="D7" s="1"/>
      <c r="E7" s="1"/>
      <c r="F7" s="1"/>
      <c r="G7" s="1"/>
      <c r="H7" s="1"/>
      <c r="I7" s="1"/>
      <c r="J7" s="1"/>
      <c r="K7" s="1"/>
      <c r="L7" s="1"/>
      <c r="M7" s="1"/>
      <c r="N7" s="1"/>
    </row>
    <row r="8" spans="2:18" ht="15" customHeight="1" thickBot="1" x14ac:dyDescent="0.3">
      <c r="B8" s="8"/>
    </row>
    <row r="9" spans="2:18" ht="15" customHeight="1" thickBot="1" x14ac:dyDescent="0.35">
      <c r="B9" s="46"/>
      <c r="C9" s="47" t="s">
        <v>0</v>
      </c>
      <c r="D9" s="48" t="s">
        <v>1</v>
      </c>
      <c r="E9" s="47" t="s">
        <v>3</v>
      </c>
      <c r="F9" s="48" t="s">
        <v>8</v>
      </c>
      <c r="G9" s="47" t="s">
        <v>25</v>
      </c>
      <c r="H9" s="48" t="s">
        <v>26</v>
      </c>
      <c r="I9" s="47" t="s">
        <v>27</v>
      </c>
      <c r="J9" s="49" t="s">
        <v>20</v>
      </c>
      <c r="K9" s="50"/>
      <c r="L9" s="86" t="s">
        <v>17</v>
      </c>
      <c r="M9" s="87"/>
      <c r="N9" s="50"/>
      <c r="P9" s="9"/>
    </row>
    <row r="10" spans="2:18" ht="15" customHeight="1" x14ac:dyDescent="0.3">
      <c r="B10" s="51">
        <v>0</v>
      </c>
      <c r="C10" s="52"/>
      <c r="D10" s="53"/>
      <c r="E10" s="54"/>
      <c r="F10" s="50"/>
      <c r="G10" s="55">
        <f>-SUM(C11:$C$50)+SUM(D11:$D$50)</f>
        <v>-303031.56544851139</v>
      </c>
      <c r="H10" s="56">
        <v>0</v>
      </c>
      <c r="I10" s="55">
        <v>-303031.56544851139</v>
      </c>
      <c r="J10" s="57">
        <f>I10+H10</f>
        <v>-303031.56544851139</v>
      </c>
      <c r="K10" s="56"/>
      <c r="L10" s="58" t="s">
        <v>4</v>
      </c>
      <c r="M10" s="59">
        <v>5.0000000000000001E-3</v>
      </c>
      <c r="N10" s="50"/>
    </row>
    <row r="11" spans="2:18" ht="15" customHeight="1" thickBot="1" x14ac:dyDescent="0.35">
      <c r="B11" s="51">
        <v>0.25</v>
      </c>
      <c r="C11" s="60">
        <v>379190.79541256954</v>
      </c>
      <c r="D11" s="61">
        <v>199816.97260967878</v>
      </c>
      <c r="E11" s="62">
        <f t="shared" ref="E11:E50" si="0">IF(B11&gt;BreakTime,EXP(-B11*Spread),1)</f>
        <v>1</v>
      </c>
      <c r="F11" s="63">
        <f t="shared" ref="F11:F21" si="1">IF(B11&gt;BreakTime,EXP(-B10*Spread)-EXP(-B11*Spread),0)</f>
        <v>0</v>
      </c>
      <c r="G11" s="55">
        <f>-SUM(C12:$C$50)+SUM(D12:$D$50)</f>
        <v>-123657.74264561944</v>
      </c>
      <c r="H11" s="56">
        <v>1094001.2930087633</v>
      </c>
      <c r="I11" s="55">
        <v>-1217659.0356543828</v>
      </c>
      <c r="J11" s="57">
        <f t="shared" ref="J11:J50" si="2">I11+H11</f>
        <v>-123657.74264561944</v>
      </c>
      <c r="K11" s="56"/>
      <c r="L11" s="64" t="s">
        <v>14</v>
      </c>
      <c r="M11" s="65">
        <v>3.25</v>
      </c>
      <c r="N11" s="50"/>
    </row>
    <row r="12" spans="2:18" ht="15" customHeight="1" thickBot="1" x14ac:dyDescent="0.35">
      <c r="B12" s="51">
        <v>0.5</v>
      </c>
      <c r="C12" s="60">
        <v>378338.63596916199</v>
      </c>
      <c r="D12" s="61">
        <v>224281.9958961806</v>
      </c>
      <c r="E12" s="62">
        <f t="shared" si="0"/>
        <v>1</v>
      </c>
      <c r="F12" s="63">
        <f t="shared" si="1"/>
        <v>0</v>
      </c>
      <c r="G12" s="55">
        <f>-SUM(C13:$C$50)+SUM(D13:$D$50)</f>
        <v>30398.897427361459</v>
      </c>
      <c r="H12" s="56">
        <v>1604831.0673919208</v>
      </c>
      <c r="I12" s="55">
        <v>-1574432.1699645594</v>
      </c>
      <c r="J12" s="57">
        <f t="shared" si="2"/>
        <v>30398.897427361459</v>
      </c>
      <c r="K12" s="56"/>
      <c r="L12" s="50"/>
      <c r="M12" s="50"/>
      <c r="N12" s="50"/>
    </row>
    <row r="13" spans="2:18" ht="15" customHeight="1" thickBot="1" x14ac:dyDescent="0.35">
      <c r="B13" s="51">
        <v>0.75</v>
      </c>
      <c r="C13" s="60">
        <v>377423.43924861314</v>
      </c>
      <c r="D13" s="61">
        <v>240872.93605706826</v>
      </c>
      <c r="E13" s="62">
        <f t="shared" si="0"/>
        <v>1</v>
      </c>
      <c r="F13" s="63">
        <f t="shared" si="1"/>
        <v>0</v>
      </c>
      <c r="G13" s="55">
        <f>-SUM(C14:$C$50)+SUM(D14:$D$50)</f>
        <v>166949.40061890706</v>
      </c>
      <c r="H13" s="56">
        <v>1973533.2784814681</v>
      </c>
      <c r="I13" s="55">
        <v>-1806583.877862561</v>
      </c>
      <c r="J13" s="57">
        <f t="shared" si="2"/>
        <v>166949.40061890706</v>
      </c>
      <c r="K13" s="56"/>
      <c r="L13" s="86" t="s">
        <v>18</v>
      </c>
      <c r="M13" s="87"/>
      <c r="N13" s="50"/>
    </row>
    <row r="14" spans="2:18" ht="15" customHeight="1" x14ac:dyDescent="0.3">
      <c r="B14" s="51">
        <v>1</v>
      </c>
      <c r="C14" s="60">
        <v>376470.48004567623</v>
      </c>
      <c r="D14" s="61">
        <v>250811.73915960654</v>
      </c>
      <c r="E14" s="62">
        <f t="shared" si="0"/>
        <v>1</v>
      </c>
      <c r="F14" s="63">
        <f t="shared" si="1"/>
        <v>0</v>
      </c>
      <c r="G14" s="55">
        <f>-SUM(C15:$C$50)+SUM(D15:$D$50)</f>
        <v>292608.1415049769</v>
      </c>
      <c r="H14" s="56">
        <v>2278320.5579681117</v>
      </c>
      <c r="I14" s="55">
        <v>-1985712.416463135</v>
      </c>
      <c r="J14" s="57">
        <f t="shared" si="2"/>
        <v>292608.14150497667</v>
      </c>
      <c r="K14" s="56"/>
      <c r="L14" s="66" t="s">
        <v>15</v>
      </c>
      <c r="M14" s="67">
        <f>-SUM(C11:$C$50)+SUM(D11:$D$50)</f>
        <v>-303031.56544851139</v>
      </c>
      <c r="N14" s="50"/>
      <c r="Q14" s="9"/>
      <c r="R14" s="9"/>
    </row>
    <row r="15" spans="2:18" ht="15" customHeight="1" x14ac:dyDescent="0.3">
      <c r="B15" s="51">
        <v>1.25</v>
      </c>
      <c r="C15" s="60">
        <v>375488.88585099881</v>
      </c>
      <c r="D15" s="61">
        <v>258348.25494865931</v>
      </c>
      <c r="E15" s="62">
        <f t="shared" si="0"/>
        <v>1</v>
      </c>
      <c r="F15" s="63">
        <f t="shared" si="1"/>
        <v>0</v>
      </c>
      <c r="G15" s="55">
        <f>-SUM(C16:$C$50)+SUM(D16:$D$50)</f>
        <v>409748.77240731567</v>
      </c>
      <c r="H15" s="56">
        <v>2507020.2116476763</v>
      </c>
      <c r="I15" s="55">
        <v>-2097271.4392403606</v>
      </c>
      <c r="J15" s="57">
        <f t="shared" si="2"/>
        <v>409748.77240731567</v>
      </c>
      <c r="K15" s="56"/>
      <c r="L15" s="68" t="s">
        <v>16</v>
      </c>
      <c r="M15" s="69">
        <f>-SUMPRODUCT(C11:$C$50,E11:E50)+SUMPRODUCT(D11:$D$50,E11:E50)</f>
        <v>-352849.98663978465</v>
      </c>
      <c r="N15" s="70"/>
    </row>
    <row r="16" spans="2:18" ht="15" customHeight="1" x14ac:dyDescent="0.3">
      <c r="B16" s="51">
        <v>1.5</v>
      </c>
      <c r="C16" s="60">
        <v>374485.53465306759</v>
      </c>
      <c r="D16" s="61">
        <v>264074.53557868442</v>
      </c>
      <c r="E16" s="62">
        <f t="shared" si="0"/>
        <v>1</v>
      </c>
      <c r="F16" s="63">
        <f t="shared" si="1"/>
        <v>0</v>
      </c>
      <c r="G16" s="55">
        <f>-SUM(C17:$C$50)+SUM(D17:$D$50)</f>
        <v>520159.77148169838</v>
      </c>
      <c r="H16" s="56">
        <v>2709543.0319850193</v>
      </c>
      <c r="I16" s="55">
        <v>-2189383.260503321</v>
      </c>
      <c r="J16" s="57">
        <f t="shared" si="2"/>
        <v>520159.77148169838</v>
      </c>
      <c r="K16" s="56"/>
      <c r="L16" s="68" t="s">
        <v>13</v>
      </c>
      <c r="M16" s="71">
        <f>M15-M14</f>
        <v>-49818.421191273257</v>
      </c>
      <c r="N16" s="50"/>
    </row>
    <row r="17" spans="2:14" ht="15" customHeight="1" x14ac:dyDescent="0.3">
      <c r="B17" s="51">
        <v>1.75</v>
      </c>
      <c r="C17" s="60">
        <v>373464.65063592908</v>
      </c>
      <c r="D17" s="61">
        <v>268689.04254204739</v>
      </c>
      <c r="E17" s="62">
        <f t="shared" si="0"/>
        <v>1</v>
      </c>
      <c r="F17" s="63">
        <f t="shared" si="1"/>
        <v>0</v>
      </c>
      <c r="G17" s="55">
        <f>-SUM(C18:$C$50)+SUM(D18:$D$50)</f>
        <v>624935.3795755785</v>
      </c>
      <c r="H17" s="56">
        <v>2871809.832130841</v>
      </c>
      <c r="I17" s="55">
        <v>-2246874.4525552625</v>
      </c>
      <c r="J17" s="57">
        <f t="shared" si="2"/>
        <v>624935.3795755785</v>
      </c>
      <c r="K17" s="56"/>
      <c r="L17" s="68" t="s">
        <v>7</v>
      </c>
      <c r="M17" s="71" cm="1">
        <f t="array" aca="1" ref="M17" ca="1">SUMPRODUCT(G10:G49,E11:E50,(--(B11:B50&gt;BreakTime)))-SUMPRODUCT(G11:G50,E11:E50,(--(B11:B50&gt;BreakTime)))-OFFSET(G10,MATCH(BreakTime+0.000001,B10:B50,1)-1,0,1,1)</f>
        <v>-49818.421191262081</v>
      </c>
      <c r="N17" s="50"/>
    </row>
    <row r="18" spans="2:14" ht="15" customHeight="1" thickBot="1" x14ac:dyDescent="0.35">
      <c r="B18" s="51">
        <v>2</v>
      </c>
      <c r="C18" s="60">
        <v>372426.4889806509</v>
      </c>
      <c r="D18" s="61">
        <v>273236.38775580417</v>
      </c>
      <c r="E18" s="62">
        <f t="shared" si="0"/>
        <v>1</v>
      </c>
      <c r="F18" s="63">
        <f t="shared" si="1"/>
        <v>0</v>
      </c>
      <c r="G18" s="55">
        <f>-SUM(C19:$C$50)+SUM(D19:$D$50)</f>
        <v>724125.48080042563</v>
      </c>
      <c r="H18" s="56">
        <v>3015457.1372890929</v>
      </c>
      <c r="I18" s="55">
        <v>-2291331.6564886672</v>
      </c>
      <c r="J18" s="57">
        <f t="shared" si="2"/>
        <v>724125.48080042563</v>
      </c>
      <c r="K18" s="56"/>
      <c r="L18" s="36" t="s">
        <v>19</v>
      </c>
      <c r="M18" s="72" cm="1">
        <f t="array" ref="M18">(-SUMPRODUCT(C11:$C$50,E11:E50,(--(B11:B50&gt;BreakTime)))+SUMPRODUCT(D11:$D$50,E11:E50,(--(B11:B50&gt;BreakTime))))-(-SUMPRODUCT(C11:$C$50,(--(B11:B50&gt;BreakTime)))+SUMPRODUCT(D11:$D$50,(--(B11:B50&gt;BreakTime))))</f>
        <v>-49818.421191267669</v>
      </c>
      <c r="N18" s="50"/>
    </row>
    <row r="19" spans="2:14" ht="15" customHeight="1" x14ac:dyDescent="0.3">
      <c r="B19" s="51">
        <v>2.25</v>
      </c>
      <c r="C19" s="60">
        <v>371368.29219749261</v>
      </c>
      <c r="D19" s="61">
        <v>278509.48365792941</v>
      </c>
      <c r="E19" s="62">
        <f t="shared" si="0"/>
        <v>1</v>
      </c>
      <c r="F19" s="63">
        <f t="shared" si="1"/>
        <v>0</v>
      </c>
      <c r="G19" s="55">
        <f>-SUM(C20:$C$50)+SUM(D20:$D$50)</f>
        <v>816984.28933998942</v>
      </c>
      <c r="H19" s="56">
        <v>3120906.2773248674</v>
      </c>
      <c r="I19" s="55">
        <v>-2303921.987984878</v>
      </c>
      <c r="J19" s="57">
        <f t="shared" si="2"/>
        <v>816984.28933998942</v>
      </c>
      <c r="K19" s="56"/>
      <c r="L19" s="50"/>
      <c r="M19" s="50"/>
      <c r="N19" s="50"/>
    </row>
    <row r="20" spans="2:14" ht="15" customHeight="1" x14ac:dyDescent="0.3">
      <c r="B20" s="51">
        <v>2.5</v>
      </c>
      <c r="C20" s="60">
        <v>370288.67779076099</v>
      </c>
      <c r="D20" s="61">
        <v>284146.44209280302</v>
      </c>
      <c r="E20" s="62">
        <f t="shared" si="0"/>
        <v>1</v>
      </c>
      <c r="F20" s="63">
        <f t="shared" si="1"/>
        <v>0</v>
      </c>
      <c r="G20" s="55">
        <f>-SUM(C21:$C$50)+SUM(D21:$D$50)</f>
        <v>903126.52503794804</v>
      </c>
      <c r="H20" s="56">
        <v>3212869.927954712</v>
      </c>
      <c r="I20" s="55">
        <v>-2309743.4029167639</v>
      </c>
      <c r="J20" s="57">
        <f t="shared" si="2"/>
        <v>903126.52503794804</v>
      </c>
      <c r="K20" s="56"/>
      <c r="L20" s="56"/>
      <c r="M20" s="56"/>
      <c r="N20" s="50"/>
    </row>
    <row r="21" spans="2:14" ht="15" customHeight="1" x14ac:dyDescent="0.3">
      <c r="B21" s="51">
        <v>2.75</v>
      </c>
      <c r="C21" s="60">
        <v>369186.04349586222</v>
      </c>
      <c r="D21" s="61">
        <v>290205.10459238925</v>
      </c>
      <c r="E21" s="62">
        <f t="shared" si="0"/>
        <v>1</v>
      </c>
      <c r="F21" s="63">
        <f t="shared" si="1"/>
        <v>0</v>
      </c>
      <c r="G21" s="55">
        <f>-SUM(C22:$C$50)+SUM(D22:$D$50)</f>
        <v>982107.4639414195</v>
      </c>
      <c r="H21" s="56">
        <v>3289759.0206773393</v>
      </c>
      <c r="I21" s="55">
        <v>-2307651.5567359198</v>
      </c>
      <c r="J21" s="57">
        <f t="shared" si="2"/>
        <v>982107.4639414195</v>
      </c>
      <c r="K21" s="56"/>
      <c r="L21" s="15" t="s">
        <v>21</v>
      </c>
      <c r="M21" s="56"/>
      <c r="N21" s="50"/>
    </row>
    <row r="22" spans="2:14" ht="15" customHeight="1" x14ac:dyDescent="0.3">
      <c r="B22" s="51">
        <v>3</v>
      </c>
      <c r="C22" s="60">
        <v>368057.67508149147</v>
      </c>
      <c r="D22" s="61">
        <v>296978.13248341641</v>
      </c>
      <c r="E22" s="62">
        <f t="shared" si="0"/>
        <v>1</v>
      </c>
      <c r="F22" s="63">
        <f>E21-E22</f>
        <v>0</v>
      </c>
      <c r="G22" s="55">
        <f>-SUM(C23:$C$50)+SUM(D23:$D$50)</f>
        <v>1053187.0065394957</v>
      </c>
      <c r="H22" s="56">
        <v>3342232.5114271976</v>
      </c>
      <c r="I22" s="55">
        <v>-2289045.5048877019</v>
      </c>
      <c r="J22" s="57">
        <f t="shared" si="2"/>
        <v>1053187.0065394957</v>
      </c>
      <c r="K22" s="56"/>
      <c r="L22" s="15" t="s">
        <v>22</v>
      </c>
      <c r="M22" s="56"/>
      <c r="N22" s="56"/>
    </row>
    <row r="23" spans="2:14" ht="15" customHeight="1" x14ac:dyDescent="0.3">
      <c r="B23" s="51">
        <v>3.25</v>
      </c>
      <c r="C23" s="60">
        <v>366900.55970861681</v>
      </c>
      <c r="D23" s="61">
        <v>304544.11708769057</v>
      </c>
      <c r="E23" s="62">
        <f t="shared" si="0"/>
        <v>1</v>
      </c>
      <c r="F23" s="63">
        <f t="shared" ref="F23:F50" si="3">IF(B23&gt;BreakTime,EXP(-B22*Spread)-EXP(-B23*Spread),0)</f>
        <v>0</v>
      </c>
      <c r="G23" s="55">
        <f>-SUM(C24:$C$50)+SUM(D24:$D$50)</f>
        <v>1115543.4491604213</v>
      </c>
      <c r="H23" s="56">
        <v>3388507.7057616124</v>
      </c>
      <c r="I23" s="55">
        <v>-2272964.2566011911</v>
      </c>
      <c r="J23" s="57">
        <f t="shared" si="2"/>
        <v>1115543.4491604213</v>
      </c>
      <c r="K23" s="56"/>
      <c r="L23" s="15" t="s">
        <v>23</v>
      </c>
      <c r="M23" s="50"/>
      <c r="N23" s="50"/>
    </row>
    <row r="24" spans="2:14" ht="15" customHeight="1" x14ac:dyDescent="0.3">
      <c r="B24" s="51">
        <v>3.5</v>
      </c>
      <c r="C24" s="60">
        <v>365713.98197114468</v>
      </c>
      <c r="D24" s="61">
        <v>312298.39122834947</v>
      </c>
      <c r="E24" s="62">
        <f t="shared" si="0"/>
        <v>0.9826522356650732</v>
      </c>
      <c r="F24" s="63">
        <f t="shared" si="3"/>
        <v>1.2290833116141986E-3</v>
      </c>
      <c r="G24" s="55">
        <f>-SUM(C25:$C$50)+SUM(D25:$D$50)</f>
        <v>1168959.0399032161</v>
      </c>
      <c r="H24" s="56">
        <v>3410109.7637705822</v>
      </c>
      <c r="I24" s="55">
        <v>-2241150.7238673661</v>
      </c>
      <c r="J24" s="57">
        <f t="shared" si="2"/>
        <v>1168959.0399032161</v>
      </c>
      <c r="K24" s="56"/>
      <c r="L24" s="15" t="s">
        <v>24</v>
      </c>
      <c r="M24" s="50"/>
      <c r="N24" s="50"/>
    </row>
    <row r="25" spans="2:14" ht="15" customHeight="1" x14ac:dyDescent="0.3">
      <c r="B25" s="51">
        <v>3.75</v>
      </c>
      <c r="C25" s="60">
        <v>364498.07602366869</v>
      </c>
      <c r="D25" s="61">
        <v>320017.35688274022</v>
      </c>
      <c r="E25" s="62">
        <f t="shared" si="0"/>
        <v>0.98142468774777714</v>
      </c>
      <c r="F25" s="63">
        <f t="shared" si="3"/>
        <v>1.2275479172960679E-3</v>
      </c>
      <c r="G25" s="55">
        <f>-SUM(C26:$C$50)+SUM(D26:$D$50)</f>
        <v>1213439.7590441424</v>
      </c>
      <c r="H25" s="56">
        <v>3417121.5179090863</v>
      </c>
      <c r="I25" s="55">
        <v>-2203681.7588649439</v>
      </c>
      <c r="J25" s="57">
        <f t="shared" si="2"/>
        <v>1213439.7590441424</v>
      </c>
      <c r="K25" s="56"/>
      <c r="L25" s="50"/>
      <c r="M25" s="50"/>
      <c r="N25" s="50"/>
    </row>
    <row r="26" spans="2:14" ht="15" customHeight="1" x14ac:dyDescent="0.3">
      <c r="B26" s="51">
        <v>4</v>
      </c>
      <c r="C26" s="60">
        <v>363253.29557061195</v>
      </c>
      <c r="D26" s="61">
        <v>327616.91092426662</v>
      </c>
      <c r="E26" s="62">
        <f t="shared" si="0"/>
        <v>0.98019867330675525</v>
      </c>
      <c r="F26" s="63">
        <f t="shared" si="3"/>
        <v>1.2260144410218832E-3</v>
      </c>
      <c r="G26" s="55">
        <f>-SUM(C27:$C$50)+SUM(D27:$D$50)</f>
        <v>1249076.1436904883</v>
      </c>
      <c r="H26" s="56">
        <v>3407327.6604299713</v>
      </c>
      <c r="I26" s="55">
        <v>-2158251.516739483</v>
      </c>
      <c r="J26" s="57">
        <f t="shared" si="2"/>
        <v>1249076.1436904883</v>
      </c>
      <c r="K26" s="56"/>
      <c r="L26" s="50"/>
      <c r="M26" s="50"/>
      <c r="N26" s="50"/>
    </row>
    <row r="27" spans="2:14" ht="15" customHeight="1" x14ac:dyDescent="0.3">
      <c r="B27" s="51">
        <v>4.25</v>
      </c>
      <c r="C27" s="60">
        <v>361980.30021990935</v>
      </c>
      <c r="D27" s="61">
        <v>335042.86108766432</v>
      </c>
      <c r="E27" s="62">
        <f t="shared" si="0"/>
        <v>0.97897419042636002</v>
      </c>
      <c r="F27" s="63">
        <f t="shared" si="3"/>
        <v>1.2244828803952279E-3</v>
      </c>
      <c r="G27" s="55">
        <f>-SUM(C28:$C$50)+SUM(D28:$D$50)</f>
        <v>1276013.5828227336</v>
      </c>
      <c r="H27" s="56">
        <v>3386443.7006090367</v>
      </c>
      <c r="I27" s="55">
        <v>-2110430.1177863032</v>
      </c>
      <c r="J27" s="57">
        <f t="shared" si="2"/>
        <v>1276013.5828227336</v>
      </c>
      <c r="K27" s="56"/>
      <c r="L27" s="50"/>
      <c r="M27" s="50"/>
      <c r="N27" s="50"/>
    </row>
    <row r="28" spans="2:14" ht="15" customHeight="1" x14ac:dyDescent="0.3">
      <c r="B28" s="51">
        <v>4.5</v>
      </c>
      <c r="C28" s="60">
        <v>360680.00935614109</v>
      </c>
      <c r="D28" s="61">
        <v>342226.83610166673</v>
      </c>
      <c r="E28" s="62">
        <f t="shared" si="0"/>
        <v>0.97775123719333634</v>
      </c>
      <c r="F28" s="63">
        <f t="shared" si="3"/>
        <v>1.2229532330236825E-3</v>
      </c>
      <c r="G28" s="55">
        <f>-SUM(C29:$C$50)+SUM(D29:$D$50)</f>
        <v>1294466.7560772086</v>
      </c>
      <c r="H28" s="56">
        <v>3358476.7949066684</v>
      </c>
      <c r="I28" s="55">
        <v>-2064010.0388294598</v>
      </c>
      <c r="J28" s="57">
        <f t="shared" si="2"/>
        <v>1294466.7560772086</v>
      </c>
      <c r="K28" s="56"/>
      <c r="L28" s="50"/>
      <c r="M28" s="50"/>
      <c r="N28" s="50"/>
    </row>
    <row r="29" spans="2:14" ht="15" customHeight="1" x14ac:dyDescent="0.3">
      <c r="B29" s="51">
        <v>4.75</v>
      </c>
      <c r="C29" s="60">
        <v>359353.57343363459</v>
      </c>
      <c r="D29" s="61">
        <v>349108.02013594646</v>
      </c>
      <c r="E29" s="62">
        <f t="shared" si="0"/>
        <v>0.97652981169681974</v>
      </c>
      <c r="F29" s="63">
        <f t="shared" si="3"/>
        <v>1.2214254965166038E-3</v>
      </c>
      <c r="G29" s="55">
        <f>-SUM(C30:$C$50)+SUM(D30:$D$50)</f>
        <v>1304712.3093748959</v>
      </c>
      <c r="H29" s="56">
        <v>3309372.3462359654</v>
      </c>
      <c r="I29" s="55">
        <v>-2004660.0368610695</v>
      </c>
      <c r="J29" s="57">
        <f t="shared" si="2"/>
        <v>1304712.3093748959</v>
      </c>
      <c r="K29" s="56"/>
      <c r="L29" s="37"/>
      <c r="M29" s="50"/>
      <c r="N29" s="50"/>
    </row>
    <row r="30" spans="2:14" ht="15" customHeight="1" x14ac:dyDescent="0.3">
      <c r="B30" s="51">
        <v>5</v>
      </c>
      <c r="C30" s="60">
        <v>358002.38940417767</v>
      </c>
      <c r="D30" s="61">
        <v>355621.53690140706</v>
      </c>
      <c r="E30" s="62">
        <f t="shared" si="0"/>
        <v>0.97530991202833262</v>
      </c>
      <c r="F30" s="63">
        <f t="shared" si="3"/>
        <v>1.2198996684871233E-3</v>
      </c>
      <c r="G30" s="55">
        <f>-SUM(C31:$C$50)+SUM(D31:$D$50)</f>
        <v>1307093.1618776675</v>
      </c>
      <c r="H30" s="56">
        <v>3250283.0887874514</v>
      </c>
      <c r="I30" s="55">
        <v>-1943189.9269097836</v>
      </c>
      <c r="J30" s="57">
        <f t="shared" si="2"/>
        <v>1307093.1618776678</v>
      </c>
      <c r="K30" s="56"/>
      <c r="L30" s="37"/>
      <c r="M30" s="50"/>
      <c r="N30" s="50"/>
    </row>
    <row r="31" spans="2:14" ht="15" customHeight="1" x14ac:dyDescent="0.3">
      <c r="B31" s="51">
        <v>5.25</v>
      </c>
      <c r="C31" s="60">
        <v>356627.90853262012</v>
      </c>
      <c r="D31" s="61">
        <v>361753.09160615399</v>
      </c>
      <c r="E31" s="62">
        <f t="shared" si="0"/>
        <v>0.97409153628178147</v>
      </c>
      <c r="F31" s="63">
        <f t="shared" si="3"/>
        <v>1.218375746551148E-3</v>
      </c>
      <c r="G31" s="55">
        <f>-SUM(C32:$C$50)+SUM(D32:$D$50)</f>
        <v>1301967.978804132</v>
      </c>
      <c r="H31" s="56">
        <v>3181267.3762464202</v>
      </c>
      <c r="I31" s="55">
        <v>-1879299.3974422882</v>
      </c>
      <c r="J31" s="57">
        <f t="shared" si="2"/>
        <v>1301967.978804132</v>
      </c>
      <c r="K31" s="73"/>
      <c r="L31" s="37"/>
      <c r="M31" s="50"/>
      <c r="N31" s="50"/>
    </row>
    <row r="32" spans="2:14" ht="15" customHeight="1" x14ac:dyDescent="0.3">
      <c r="B32" s="51">
        <v>5.5</v>
      </c>
      <c r="C32" s="60">
        <v>355230.94382286072</v>
      </c>
      <c r="D32" s="61">
        <v>367670.66976164386</v>
      </c>
      <c r="E32" s="62">
        <f t="shared" si="0"/>
        <v>0.972874682553454</v>
      </c>
      <c r="F32" s="63">
        <f t="shared" si="3"/>
        <v>1.2168537283274716E-3</v>
      </c>
      <c r="G32" s="55">
        <f>-SUM(C33:$C$50)+SUM(D33:$D$50)</f>
        <v>1289528.2528653499</v>
      </c>
      <c r="H32" s="56">
        <v>3095443.2529604137</v>
      </c>
      <c r="I32" s="55">
        <v>-1805915.0000950638</v>
      </c>
      <c r="J32" s="57">
        <f t="shared" si="2"/>
        <v>1289528.2528653499</v>
      </c>
      <c r="K32" s="56"/>
      <c r="L32" s="37"/>
      <c r="M32" s="50"/>
      <c r="N32" s="50"/>
    </row>
    <row r="33" spans="2:14" ht="15" customHeight="1" x14ac:dyDescent="0.3">
      <c r="B33" s="51">
        <v>5.75</v>
      </c>
      <c r="C33" s="60">
        <v>353812.16147114342</v>
      </c>
      <c r="D33" s="61">
        <v>373412.91004534537</v>
      </c>
      <c r="E33" s="62">
        <f t="shared" si="0"/>
        <v>0.97165934894201589</v>
      </c>
      <c r="F33" s="63">
        <f t="shared" si="3"/>
        <v>1.2153336114381075E-3</v>
      </c>
      <c r="G33" s="55">
        <f>-SUM(C34:$C$50)+SUM(D34:$D$50)</f>
        <v>1269927.504291147</v>
      </c>
      <c r="H33" s="56">
        <v>2999011.8608268881</v>
      </c>
      <c r="I33" s="55">
        <v>-1729084.3565357411</v>
      </c>
      <c r="J33" s="57">
        <f t="shared" si="2"/>
        <v>1269927.504291147</v>
      </c>
      <c r="K33" s="56"/>
      <c r="L33" s="37"/>
      <c r="M33" s="50"/>
      <c r="N33" s="50"/>
    </row>
    <row r="34" spans="2:14" ht="15" customHeight="1" x14ac:dyDescent="0.3">
      <c r="B34" s="51">
        <v>6</v>
      </c>
      <c r="C34" s="60">
        <v>352372.24017977715</v>
      </c>
      <c r="D34" s="61">
        <v>378976.52095441049</v>
      </c>
      <c r="E34" s="62">
        <f t="shared" si="0"/>
        <v>0.97044553354850815</v>
      </c>
      <c r="F34" s="63">
        <f t="shared" si="3"/>
        <v>1.2138153935077334E-3</v>
      </c>
      <c r="G34" s="55">
        <f>-SUM(C35:$C$50)+SUM(D35:$D$50)</f>
        <v>1243323.2235165155</v>
      </c>
      <c r="H34" s="56">
        <v>2895343.9752242346</v>
      </c>
      <c r="I34" s="55">
        <v>-1652020.7517077192</v>
      </c>
      <c r="J34" s="57">
        <f t="shared" si="2"/>
        <v>1243323.2235165155</v>
      </c>
      <c r="K34" s="56"/>
      <c r="L34" s="37"/>
      <c r="M34" s="50"/>
      <c r="N34" s="50"/>
    </row>
    <row r="35" spans="2:14" ht="15" customHeight="1" x14ac:dyDescent="0.3">
      <c r="B35" s="51">
        <v>6.25</v>
      </c>
      <c r="C35" s="60">
        <v>350911.90469238441</v>
      </c>
      <c r="D35" s="61">
        <v>384349.38475923054</v>
      </c>
      <c r="E35" s="62">
        <f t="shared" si="0"/>
        <v>0.96923323447634413</v>
      </c>
      <c r="F35" s="63">
        <f t="shared" si="3"/>
        <v>1.2122990721640248E-3</v>
      </c>
      <c r="G35" s="55">
        <f>-SUM(C36:$C$50)+SUM(D36:$D$50)</f>
        <v>1209885.7434496693</v>
      </c>
      <c r="H35" s="56">
        <v>2783988.3425909122</v>
      </c>
      <c r="I35" s="55">
        <v>-1574102.5991412431</v>
      </c>
      <c r="J35" s="57">
        <f t="shared" si="2"/>
        <v>1209885.7434496691</v>
      </c>
      <c r="K35" s="56"/>
      <c r="L35" s="37"/>
      <c r="M35" s="50"/>
      <c r="N35" s="50"/>
    </row>
    <row r="36" spans="2:14" ht="15" customHeight="1" x14ac:dyDescent="0.3">
      <c r="B36" s="51">
        <v>6.5</v>
      </c>
      <c r="C36" s="60">
        <v>349431.89487755299</v>
      </c>
      <c r="D36" s="61">
        <v>389527.52068205364</v>
      </c>
      <c r="E36" s="62">
        <f t="shared" si="0"/>
        <v>0.96802244983130603</v>
      </c>
      <c r="F36" s="63">
        <f t="shared" si="3"/>
        <v>1.2107846450380988E-3</v>
      </c>
      <c r="G36" s="55">
        <f>-SUM(C37:$C$50)+SUM(D37:$D$50)</f>
        <v>1169790.1176451687</v>
      </c>
      <c r="H36" s="56">
        <v>2655842.6031460185</v>
      </c>
      <c r="I36" s="55">
        <v>-1486052.4855008496</v>
      </c>
      <c r="J36" s="57">
        <f t="shared" si="2"/>
        <v>1169790.1176451689</v>
      </c>
      <c r="K36" s="56"/>
      <c r="L36" s="37"/>
      <c r="M36" s="50"/>
      <c r="N36" s="50"/>
    </row>
    <row r="37" spans="2:14" ht="15" customHeight="1" x14ac:dyDescent="0.3">
      <c r="B37" s="51">
        <v>6.75</v>
      </c>
      <c r="C37" s="60">
        <v>347932.91694122535</v>
      </c>
      <c r="D37" s="61">
        <v>394519.78847943048</v>
      </c>
      <c r="E37" s="62">
        <f t="shared" si="0"/>
        <v>0.96681317772154285</v>
      </c>
      <c r="F37" s="63">
        <f t="shared" si="3"/>
        <v>1.209272109763182E-3</v>
      </c>
      <c r="G37" s="55">
        <f>-SUM(C38:$C$50)+SUM(D38:$D$50)</f>
        <v>1123203.2461069636</v>
      </c>
      <c r="H37" s="56">
        <v>2523416.6436466137</v>
      </c>
      <c r="I37" s="55">
        <v>-1400213.3975396501</v>
      </c>
      <c r="J37" s="57">
        <f t="shared" si="2"/>
        <v>1123203.2461069636</v>
      </c>
      <c r="K37" s="56"/>
      <c r="L37" s="37"/>
      <c r="M37" s="50"/>
      <c r="N37" s="50"/>
    </row>
    <row r="38" spans="2:14" ht="15" customHeight="1" x14ac:dyDescent="0.3">
      <c r="B38" s="51">
        <v>7</v>
      </c>
      <c r="C38" s="60">
        <v>346415.7507866621</v>
      </c>
      <c r="D38" s="61">
        <v>399306.79156817694</v>
      </c>
      <c r="E38" s="62">
        <f t="shared" si="0"/>
        <v>0.96560541625756646</v>
      </c>
      <c r="F38" s="63">
        <f t="shared" si="3"/>
        <v>1.2077614639763867E-3</v>
      </c>
      <c r="G38" s="55">
        <f>-SUM(C39:$C$50)+SUM(D39:$D$50)</f>
        <v>1070312.2053254489</v>
      </c>
      <c r="H38" s="56">
        <v>2383432.4522269736</v>
      </c>
      <c r="I38" s="55">
        <v>-1313120.2469015247</v>
      </c>
      <c r="J38" s="57">
        <f t="shared" si="2"/>
        <v>1070312.2053254489</v>
      </c>
      <c r="K38" s="56"/>
      <c r="L38" s="37"/>
      <c r="M38" s="50"/>
      <c r="N38" s="50"/>
    </row>
    <row r="39" spans="2:14" ht="15" customHeight="1" x14ac:dyDescent="0.3">
      <c r="B39" s="51">
        <v>7.25</v>
      </c>
      <c r="C39" s="60">
        <v>344881.16824801819</v>
      </c>
      <c r="D39" s="61">
        <v>403890.65367650858</v>
      </c>
      <c r="E39" s="62">
        <f t="shared" si="0"/>
        <v>0.96439916355224953</v>
      </c>
      <c r="F39" s="63">
        <f t="shared" si="3"/>
        <v>1.2062527053169347E-3</v>
      </c>
      <c r="G39" s="55">
        <f>-SUM(C40:$C$50)+SUM(D40:$D$50)</f>
        <v>1011302.7198969591</v>
      </c>
      <c r="H39" s="56">
        <v>2230246.5999829005</v>
      </c>
      <c r="I39" s="55">
        <v>-1218943.8800859414</v>
      </c>
      <c r="J39" s="57">
        <f t="shared" si="2"/>
        <v>1011302.7198969591</v>
      </c>
      <c r="K39" s="56"/>
      <c r="L39" s="37"/>
      <c r="M39" s="50"/>
      <c r="N39" s="50"/>
    </row>
    <row r="40" spans="2:14" ht="15" customHeight="1" x14ac:dyDescent="0.3">
      <c r="B40" s="51">
        <v>7.5</v>
      </c>
      <c r="C40" s="60">
        <v>343329.76401150227</v>
      </c>
      <c r="D40" s="61">
        <v>408317.99881982931</v>
      </c>
      <c r="E40" s="62">
        <f t="shared" si="0"/>
        <v>0.96319441772082182</v>
      </c>
      <c r="F40" s="63">
        <f t="shared" si="3"/>
        <v>1.2047458314277115E-3</v>
      </c>
      <c r="G40" s="55">
        <f>-SUM(C41:$C$50)+SUM(D41:$D$50)</f>
        <v>946314.48508863151</v>
      </c>
      <c r="H40" s="56">
        <v>2070514.4048597498</v>
      </c>
      <c r="I40" s="55">
        <v>-1124199.9197711183</v>
      </c>
      <c r="J40" s="57">
        <f t="shared" si="2"/>
        <v>946314.48508863151</v>
      </c>
      <c r="K40" s="56"/>
      <c r="L40" s="37"/>
      <c r="M40" s="50"/>
      <c r="N40" s="50"/>
    </row>
    <row r="41" spans="2:14" ht="15" customHeight="1" x14ac:dyDescent="0.3">
      <c r="B41" s="51">
        <v>7.75</v>
      </c>
      <c r="C41" s="60">
        <v>341762.20436661929</v>
      </c>
      <c r="D41" s="61">
        <v>412569.98154571844</v>
      </c>
      <c r="E41" s="62">
        <f t="shared" si="0"/>
        <v>0.96199117688086766</v>
      </c>
      <c r="F41" s="63">
        <f t="shared" si="3"/>
        <v>1.2032408399541561E-3</v>
      </c>
      <c r="G41" s="55">
        <f>-SUM(C42:$C$50)+SUM(D42:$D$50)</f>
        <v>875506.70790953189</v>
      </c>
      <c r="H41" s="56">
        <v>1895902.2162129122</v>
      </c>
      <c r="I41" s="55">
        <v>-1020395.5083033803</v>
      </c>
      <c r="J41" s="57">
        <f t="shared" si="2"/>
        <v>875506.70790953189</v>
      </c>
      <c r="K41" s="56"/>
      <c r="L41" s="37"/>
      <c r="M41" s="50"/>
      <c r="N41" s="50"/>
    </row>
    <row r="42" spans="2:14" ht="15" customHeight="1" x14ac:dyDescent="0.3">
      <c r="B42" s="51">
        <v>8</v>
      </c>
      <c r="C42" s="60">
        <v>340179.07537221909</v>
      </c>
      <c r="D42" s="61">
        <v>416667.71796294855</v>
      </c>
      <c r="E42" s="62">
        <f t="shared" si="0"/>
        <v>0.96078943915232318</v>
      </c>
      <c r="F42" s="63">
        <f t="shared" si="3"/>
        <v>1.201737728544483E-3</v>
      </c>
      <c r="G42" s="55">
        <f>-SUM(C43:$C$50)+SUM(D43:$D$50)</f>
        <v>799018.06531880237</v>
      </c>
      <c r="H42" s="56">
        <v>1715432.6778099202</v>
      </c>
      <c r="I42" s="55">
        <v>-916414.61249111779</v>
      </c>
      <c r="J42" s="57">
        <f t="shared" si="2"/>
        <v>799018.06531880237</v>
      </c>
      <c r="K42" s="56"/>
      <c r="L42" s="37"/>
      <c r="M42" s="50"/>
      <c r="N42" s="50"/>
    </row>
    <row r="43" spans="2:14" ht="15" customHeight="1" x14ac:dyDescent="0.3">
      <c r="B43" s="51">
        <v>8.25</v>
      </c>
      <c r="C43" s="60">
        <v>338581.02024705143</v>
      </c>
      <c r="D43" s="61">
        <v>420596.16401306511</v>
      </c>
      <c r="E43" s="62">
        <f t="shared" si="0"/>
        <v>0.95958920265747283</v>
      </c>
      <c r="F43" s="63">
        <f t="shared" si="3"/>
        <v>1.2002364948503486E-3</v>
      </c>
      <c r="G43" s="55">
        <f>-SUM(C44:$C$50)+SUM(D44:$D$50)</f>
        <v>717002.92155278847</v>
      </c>
      <c r="H43" s="56">
        <v>1531125.1409311132</v>
      </c>
      <c r="I43" s="55">
        <v>-814122.21937832469</v>
      </c>
      <c r="J43" s="57">
        <f t="shared" si="2"/>
        <v>717002.92155278847</v>
      </c>
      <c r="K43" s="56"/>
      <c r="L43" s="37"/>
      <c r="M43" s="50"/>
      <c r="N43" s="50"/>
    </row>
    <row r="44" spans="2:14" ht="15" customHeight="1" x14ac:dyDescent="0.3">
      <c r="B44" s="51">
        <v>8.5</v>
      </c>
      <c r="C44" s="60">
        <v>336968.59922111034</v>
      </c>
      <c r="D44" s="61">
        <v>424377.16171630501</v>
      </c>
      <c r="E44" s="62">
        <f t="shared" si="0"/>
        <v>0.95839046552094698</v>
      </c>
      <c r="F44" s="63">
        <f t="shared" si="3"/>
        <v>1.1987371365258515E-3</v>
      </c>
      <c r="G44" s="55">
        <f>-SUM(C45:$C$50)+SUM(D45:$D$50)</f>
        <v>629594.35905759432</v>
      </c>
      <c r="H44" s="56">
        <v>1333112.3083080938</v>
      </c>
      <c r="I44" s="55">
        <v>-703517.9492504996</v>
      </c>
      <c r="J44" s="57">
        <f t="shared" si="2"/>
        <v>629594.35905759421</v>
      </c>
      <c r="K44" s="56"/>
      <c r="L44" s="37"/>
      <c r="M44" s="50"/>
      <c r="N44" s="50"/>
    </row>
    <row r="45" spans="2:14" ht="15" customHeight="1" x14ac:dyDescent="0.3">
      <c r="B45" s="51">
        <v>8.75</v>
      </c>
      <c r="C45" s="60">
        <v>335342.46026961145</v>
      </c>
      <c r="D45" s="61">
        <v>427987.61718618736</v>
      </c>
      <c r="E45" s="62">
        <f t="shared" si="0"/>
        <v>0.95719322586971833</v>
      </c>
      <c r="F45" s="63">
        <f t="shared" si="3"/>
        <v>1.1972396512286432E-3</v>
      </c>
      <c r="G45" s="55">
        <f>-SUM(C46:$C$50)+SUM(D46:$D$50)</f>
        <v>536949.20214101835</v>
      </c>
      <c r="H45" s="56">
        <v>1131424.63457239</v>
      </c>
      <c r="I45" s="55">
        <v>-594475.43243137165</v>
      </c>
      <c r="J45" s="57">
        <f t="shared" si="2"/>
        <v>536949.20214101835</v>
      </c>
      <c r="K45" s="56"/>
      <c r="L45" s="37"/>
      <c r="M45" s="50"/>
      <c r="N45" s="50"/>
    </row>
    <row r="46" spans="2:14" ht="15" customHeight="1" x14ac:dyDescent="0.3">
      <c r="B46" s="51">
        <v>9</v>
      </c>
      <c r="C46" s="60">
        <v>333703.13667654991</v>
      </c>
      <c r="D46" s="61">
        <v>431457.7162946476</v>
      </c>
      <c r="E46" s="62">
        <f t="shared" si="0"/>
        <v>0.95599748183309996</v>
      </c>
      <c r="F46" s="63">
        <f t="shared" si="3"/>
        <v>1.1957440366183736E-3</v>
      </c>
      <c r="G46" s="55">
        <f>-SUM(C47:$C$50)+SUM(D47:$D$50)</f>
        <v>439194.6225229206</v>
      </c>
      <c r="H46" s="56">
        <v>918900.72381101106</v>
      </c>
      <c r="I46" s="55">
        <v>-479706.10128809052</v>
      </c>
      <c r="J46" s="57">
        <f t="shared" si="2"/>
        <v>439194.62252292054</v>
      </c>
      <c r="K46" s="56"/>
      <c r="L46" s="37"/>
      <c r="M46" s="50"/>
      <c r="N46" s="50"/>
    </row>
    <row r="47" spans="2:14" ht="15" customHeight="1" x14ac:dyDescent="0.3">
      <c r="B47" s="51">
        <v>9.25</v>
      </c>
      <c r="C47" s="60">
        <v>332051.27209318144</v>
      </c>
      <c r="D47" s="61">
        <v>434758.41120370617</v>
      </c>
      <c r="E47" s="62">
        <f t="shared" si="0"/>
        <v>0.95480323154274138</v>
      </c>
      <c r="F47" s="63">
        <f t="shared" si="3"/>
        <v>1.1942502903585783E-3</v>
      </c>
      <c r="G47" s="55">
        <f>-SUM(C48:$C$50)+SUM(D48:$D$50)</f>
        <v>336487.48341239593</v>
      </c>
      <c r="H47" s="56">
        <v>699757.12668360281</v>
      </c>
      <c r="I47" s="55">
        <v>-363269.64327120688</v>
      </c>
      <c r="J47" s="57">
        <f t="shared" si="2"/>
        <v>336487.48341239593</v>
      </c>
      <c r="K47" s="56"/>
      <c r="L47" s="37"/>
      <c r="M47" s="50"/>
      <c r="N47" s="50"/>
    </row>
    <row r="48" spans="2:14" ht="15" customHeight="1" x14ac:dyDescent="0.3">
      <c r="B48" s="51">
        <v>9.5</v>
      </c>
      <c r="C48" s="60">
        <v>330387.39826977253</v>
      </c>
      <c r="D48" s="61">
        <v>437919.15341726551</v>
      </c>
      <c r="E48" s="62">
        <f t="shared" si="0"/>
        <v>0.95361047313262637</v>
      </c>
      <c r="F48" s="63">
        <f t="shared" si="3"/>
        <v>1.1927584101150135E-3</v>
      </c>
      <c r="G48" s="55">
        <f>-SUM(C49:$C$50)+SUM(D49:$D$50)</f>
        <v>228955.72826490295</v>
      </c>
      <c r="H48" s="56">
        <v>472927.76182705048</v>
      </c>
      <c r="I48" s="55">
        <v>-243972.0335621475</v>
      </c>
      <c r="J48" s="57">
        <f t="shared" si="2"/>
        <v>228955.72826490298</v>
      </c>
      <c r="K48" s="56"/>
      <c r="L48" s="37"/>
      <c r="M48" s="50"/>
      <c r="N48" s="50"/>
    </row>
    <row r="49" spans="2:14" ht="15" customHeight="1" x14ac:dyDescent="0.3">
      <c r="B49" s="51">
        <v>9.75</v>
      </c>
      <c r="C49" s="60">
        <v>328712.12879791367</v>
      </c>
      <c r="D49" s="61">
        <v>440918.40291061724</v>
      </c>
      <c r="E49" s="62">
        <f t="shared" si="0"/>
        <v>0.9524192047390696</v>
      </c>
      <c r="F49" s="63">
        <f t="shared" si="3"/>
        <v>1.1912683935567658E-3</v>
      </c>
      <c r="G49" s="55">
        <f>-SUM(C50:$C$50)+SUM(D50:$D$50)</f>
        <v>116749.45415219938</v>
      </c>
      <c r="H49" s="56">
        <v>240244.90203109875</v>
      </c>
      <c r="I49" s="55">
        <v>-123495.44787889937</v>
      </c>
      <c r="J49" s="57">
        <f t="shared" si="2"/>
        <v>116749.45415219938</v>
      </c>
      <c r="K49" s="56"/>
      <c r="L49" s="37"/>
      <c r="M49" s="50"/>
      <c r="N49" s="50"/>
    </row>
    <row r="50" spans="2:14" ht="15" customHeight="1" thickBot="1" x14ac:dyDescent="0.35">
      <c r="B50" s="74">
        <v>10</v>
      </c>
      <c r="C50" s="75">
        <v>327026.00394487381</v>
      </c>
      <c r="D50" s="76">
        <v>443775.45809707319</v>
      </c>
      <c r="E50" s="77">
        <f t="shared" si="0"/>
        <v>0.95122942450071402</v>
      </c>
      <c r="F50" s="78">
        <f t="shared" si="3"/>
        <v>1.1897802383555867E-3</v>
      </c>
      <c r="G50" s="79">
        <v>0</v>
      </c>
      <c r="H50" s="80">
        <v>0</v>
      </c>
      <c r="I50" s="79">
        <v>0</v>
      </c>
      <c r="J50" s="81">
        <f t="shared" si="2"/>
        <v>0</v>
      </c>
      <c r="K50" s="56"/>
      <c r="L50" s="37"/>
      <c r="M50" s="50"/>
      <c r="N50" s="50"/>
    </row>
    <row r="51" spans="2:14" ht="15" customHeight="1" x14ac:dyDescent="0.3">
      <c r="B51" s="50"/>
      <c r="C51" s="50"/>
      <c r="D51" s="50"/>
      <c r="E51" s="50"/>
      <c r="F51" s="50"/>
      <c r="G51" s="50"/>
      <c r="H51" s="50"/>
      <c r="I51" s="50"/>
      <c r="J51" s="50"/>
      <c r="K51" s="50"/>
      <c r="L51" s="37"/>
      <c r="M51" s="50"/>
      <c r="N51" s="50"/>
    </row>
    <row r="52" spans="2:14" ht="15" customHeight="1" x14ac:dyDescent="0.3">
      <c r="B52" s="50"/>
      <c r="C52" s="50"/>
      <c r="D52" s="50"/>
      <c r="E52" s="50"/>
      <c r="F52" s="50"/>
      <c r="G52" s="50"/>
      <c r="H52" s="50"/>
      <c r="I52" s="50"/>
      <c r="J52" s="50"/>
      <c r="K52" s="50"/>
      <c r="L52" s="37"/>
      <c r="M52" s="50"/>
      <c r="N52" s="50"/>
    </row>
    <row r="53" spans="2:14" ht="15" customHeight="1" x14ac:dyDescent="0.3">
      <c r="B53" s="50"/>
      <c r="C53" s="50"/>
      <c r="D53" s="50"/>
      <c r="E53" s="50"/>
      <c r="F53" s="50"/>
      <c r="G53" s="50"/>
      <c r="H53" s="50"/>
      <c r="I53" s="50"/>
      <c r="J53" s="50"/>
      <c r="K53" s="50"/>
      <c r="L53" s="37"/>
      <c r="M53" s="50"/>
      <c r="N53" s="50"/>
    </row>
    <row r="54" spans="2:14" ht="15" customHeight="1" x14ac:dyDescent="0.3">
      <c r="B54" s="50"/>
      <c r="C54" s="50"/>
      <c r="D54" s="50"/>
      <c r="E54" s="50"/>
      <c r="F54" s="50"/>
      <c r="G54" s="50"/>
      <c r="H54" s="50"/>
      <c r="I54" s="50"/>
      <c r="J54" s="50"/>
      <c r="K54" s="50"/>
      <c r="L54" s="37"/>
      <c r="M54" s="50"/>
      <c r="N54" s="50"/>
    </row>
    <row r="55" spans="2:14" ht="15" customHeight="1" x14ac:dyDescent="0.3">
      <c r="B55" s="50"/>
      <c r="C55" s="50"/>
      <c r="D55" s="50"/>
      <c r="E55" s="50"/>
      <c r="F55" s="50"/>
      <c r="G55" s="50"/>
      <c r="H55" s="50"/>
      <c r="I55" s="50"/>
      <c r="J55" s="50"/>
      <c r="K55" s="50"/>
      <c r="L55" s="37"/>
      <c r="M55" s="50"/>
      <c r="N55" s="50"/>
    </row>
    <row r="56" spans="2:14" ht="15" customHeight="1" x14ac:dyDescent="0.3">
      <c r="B56" s="50"/>
      <c r="C56" s="50"/>
      <c r="D56" s="50"/>
      <c r="E56" s="50"/>
      <c r="F56" s="50"/>
      <c r="G56" s="50"/>
      <c r="H56" s="50"/>
      <c r="I56" s="50"/>
      <c r="J56" s="50"/>
      <c r="K56" s="50"/>
      <c r="L56" s="37"/>
      <c r="M56" s="50"/>
      <c r="N56" s="50"/>
    </row>
    <row r="57" spans="2:14" ht="15" customHeight="1" x14ac:dyDescent="0.3">
      <c r="B57" s="50"/>
      <c r="C57" s="50"/>
      <c r="D57" s="50"/>
      <c r="E57" s="50"/>
      <c r="F57" s="50"/>
      <c r="G57" s="50"/>
      <c r="H57" s="50"/>
      <c r="I57" s="50"/>
      <c r="J57" s="50"/>
      <c r="K57" s="50"/>
      <c r="L57" s="37"/>
      <c r="M57" s="50"/>
      <c r="N57" s="50"/>
    </row>
    <row r="58" spans="2:14" ht="15" customHeight="1" x14ac:dyDescent="0.3">
      <c r="B58" s="50"/>
      <c r="C58" s="50"/>
      <c r="D58" s="50"/>
      <c r="E58" s="50"/>
      <c r="F58" s="50"/>
      <c r="G58" s="50"/>
      <c r="H58" s="50"/>
      <c r="I58" s="50"/>
      <c r="J58" s="50"/>
      <c r="K58" s="50"/>
      <c r="L58" s="37"/>
      <c r="M58" s="50"/>
      <c r="N58" s="50"/>
    </row>
    <row r="59" spans="2:14" ht="15" customHeight="1" x14ac:dyDescent="0.3">
      <c r="B59" s="50"/>
      <c r="C59" s="50"/>
      <c r="D59" s="50"/>
      <c r="E59" s="50"/>
      <c r="F59" s="50"/>
      <c r="G59" s="50"/>
      <c r="H59" s="50"/>
      <c r="I59" s="50"/>
      <c r="J59" s="50"/>
      <c r="K59" s="50"/>
      <c r="L59" s="37"/>
      <c r="M59" s="50"/>
      <c r="N59" s="50"/>
    </row>
    <row r="60" spans="2:14" ht="15" customHeight="1" x14ac:dyDescent="0.3">
      <c r="B60" s="50"/>
      <c r="C60" s="50"/>
      <c r="D60" s="50"/>
      <c r="E60" s="50"/>
      <c r="F60" s="50"/>
      <c r="G60" s="50"/>
      <c r="H60" s="50"/>
      <c r="I60" s="50"/>
      <c r="J60" s="50"/>
      <c r="K60" s="50"/>
      <c r="L60" s="37"/>
      <c r="M60" s="50"/>
      <c r="N60" s="50"/>
    </row>
    <row r="61" spans="2:14" ht="15" customHeight="1" x14ac:dyDescent="0.3">
      <c r="B61" s="50"/>
      <c r="C61" s="50"/>
      <c r="D61" s="50"/>
      <c r="E61" s="50"/>
      <c r="F61" s="50"/>
      <c r="G61" s="53"/>
      <c r="H61" s="50"/>
      <c r="I61" s="50"/>
      <c r="J61" s="50"/>
      <c r="K61" s="50"/>
      <c r="L61" s="37"/>
      <c r="M61" s="50"/>
      <c r="N61" s="50"/>
    </row>
    <row r="62" spans="2:14" ht="15" customHeight="1" x14ac:dyDescent="0.3">
      <c r="B62" s="50"/>
      <c r="C62" s="50"/>
      <c r="D62" s="50"/>
      <c r="E62" s="50"/>
      <c r="F62" s="50"/>
      <c r="G62" s="53"/>
      <c r="H62" s="50"/>
      <c r="I62" s="50"/>
      <c r="J62" s="50"/>
      <c r="K62" s="50"/>
      <c r="L62" s="37"/>
      <c r="M62" s="50"/>
      <c r="N62" s="50"/>
    </row>
    <row r="63" spans="2:14" ht="15" customHeight="1" x14ac:dyDescent="0.3">
      <c r="B63" s="50"/>
      <c r="C63" s="50"/>
      <c r="D63" s="50"/>
      <c r="E63" s="50"/>
      <c r="F63" s="50"/>
      <c r="G63" s="53"/>
      <c r="H63" s="50"/>
      <c r="I63" s="50"/>
      <c r="J63" s="50"/>
      <c r="K63" s="50"/>
      <c r="L63" s="37"/>
      <c r="M63" s="50"/>
      <c r="N63" s="50"/>
    </row>
    <row r="64" spans="2:14" ht="15" customHeight="1" x14ac:dyDescent="0.3">
      <c r="B64" s="50"/>
      <c r="C64" s="50"/>
      <c r="D64" s="50"/>
      <c r="E64" s="50"/>
      <c r="F64" s="50"/>
      <c r="G64" s="53"/>
      <c r="H64" s="50"/>
      <c r="I64" s="50"/>
      <c r="J64" s="50"/>
      <c r="K64" s="50"/>
      <c r="L64" s="37"/>
      <c r="M64" s="50"/>
      <c r="N64" s="50"/>
    </row>
    <row r="65" spans="2:14" ht="15" customHeight="1" x14ac:dyDescent="0.3">
      <c r="B65" s="50"/>
      <c r="C65" s="50"/>
      <c r="D65" s="50"/>
      <c r="E65" s="50"/>
      <c r="F65" s="50"/>
      <c r="G65" s="53"/>
      <c r="H65" s="50"/>
      <c r="I65" s="50"/>
      <c r="J65" s="50"/>
      <c r="K65" s="50"/>
      <c r="L65" s="37"/>
      <c r="M65" s="50"/>
      <c r="N65" s="50"/>
    </row>
    <row r="66" spans="2:14" ht="15" customHeight="1" x14ac:dyDescent="0.3">
      <c r="B66" s="50"/>
      <c r="C66" s="50"/>
      <c r="D66" s="50"/>
      <c r="E66" s="50"/>
      <c r="F66" s="50"/>
      <c r="G66" s="53"/>
      <c r="H66" s="50"/>
      <c r="I66" s="50"/>
      <c r="J66" s="50"/>
      <c r="K66" s="50"/>
      <c r="L66" s="37"/>
      <c r="M66" s="50"/>
      <c r="N66" s="50"/>
    </row>
    <row r="67" spans="2:14" ht="15" customHeight="1" x14ac:dyDescent="0.3">
      <c r="B67" s="50"/>
      <c r="C67" s="50"/>
      <c r="D67" s="50"/>
      <c r="E67" s="50"/>
      <c r="F67" s="50"/>
      <c r="G67" s="53"/>
      <c r="H67" s="50"/>
      <c r="I67" s="50"/>
      <c r="J67" s="50"/>
      <c r="K67" s="50"/>
      <c r="L67" s="37"/>
      <c r="M67" s="50"/>
      <c r="N67" s="50"/>
    </row>
    <row r="68" spans="2:14" ht="15" customHeight="1" x14ac:dyDescent="0.3">
      <c r="B68" s="50"/>
      <c r="C68" s="50"/>
      <c r="D68" s="50"/>
      <c r="E68" s="50"/>
      <c r="F68" s="50"/>
      <c r="G68" s="53"/>
      <c r="H68" s="50"/>
      <c r="I68" s="50"/>
      <c r="J68" s="50"/>
      <c r="K68" s="50"/>
      <c r="L68" s="37"/>
      <c r="M68" s="50"/>
      <c r="N68" s="50"/>
    </row>
    <row r="69" spans="2:14" ht="15" customHeight="1" x14ac:dyDescent="0.25">
      <c r="G69" s="10"/>
      <c r="L69" s="6"/>
    </row>
    <row r="70" spans="2:14" ht="15" customHeight="1" x14ac:dyDescent="0.25">
      <c r="G70" s="10"/>
      <c r="L70" s="6"/>
    </row>
    <row r="71" spans="2:14" ht="15" customHeight="1" x14ac:dyDescent="0.25">
      <c r="G71" s="10"/>
      <c r="L71" s="6"/>
    </row>
    <row r="72" spans="2:14" ht="15" customHeight="1" x14ac:dyDescent="0.25">
      <c r="G72" s="10"/>
      <c r="L72" s="6"/>
    </row>
    <row r="73" spans="2:14" ht="15" customHeight="1" x14ac:dyDescent="0.25">
      <c r="G73" s="10"/>
      <c r="L73" s="6"/>
    </row>
    <row r="74" spans="2:14" ht="15" customHeight="1" x14ac:dyDescent="0.25">
      <c r="G74" s="10"/>
      <c r="L74" s="6"/>
    </row>
    <row r="75" spans="2:14" ht="15" customHeight="1" x14ac:dyDescent="0.25">
      <c r="G75" s="10"/>
      <c r="L75" s="6"/>
    </row>
    <row r="76" spans="2:14" ht="15" customHeight="1" x14ac:dyDescent="0.25">
      <c r="G76" s="10"/>
      <c r="L76" s="6"/>
    </row>
    <row r="77" spans="2:14" ht="15" customHeight="1" x14ac:dyDescent="0.25">
      <c r="G77" s="10"/>
      <c r="L77" s="6"/>
    </row>
    <row r="78" spans="2:14" ht="15" customHeight="1" x14ac:dyDescent="0.25">
      <c r="G78" s="10"/>
      <c r="L78" s="6"/>
    </row>
    <row r="79" spans="2:14" ht="15" customHeight="1" x14ac:dyDescent="0.25">
      <c r="G79" s="10"/>
      <c r="L79" s="6"/>
    </row>
    <row r="80" spans="2:14" ht="15" customHeight="1" x14ac:dyDescent="0.25">
      <c r="G80" s="10"/>
      <c r="L80" s="6"/>
    </row>
    <row r="81" spans="7:12" ht="15" customHeight="1" x14ac:dyDescent="0.25">
      <c r="G81" s="10"/>
      <c r="L81" s="6"/>
    </row>
    <row r="82" spans="7:12" ht="15" customHeight="1" x14ac:dyDescent="0.25">
      <c r="G82" s="10"/>
      <c r="L82" s="6"/>
    </row>
    <row r="83" spans="7:12" ht="15" customHeight="1" x14ac:dyDescent="0.25">
      <c r="G83" s="10"/>
      <c r="L83" s="6"/>
    </row>
    <row r="84" spans="7:12" ht="15" customHeight="1" x14ac:dyDescent="0.25">
      <c r="G84" s="10"/>
      <c r="L84" s="6"/>
    </row>
    <row r="85" spans="7:12" ht="15" customHeight="1" x14ac:dyDescent="0.25">
      <c r="G85" s="10"/>
      <c r="L85" s="6"/>
    </row>
    <row r="86" spans="7:12" ht="15" customHeight="1" x14ac:dyDescent="0.25">
      <c r="G86" s="10"/>
      <c r="L86" s="6"/>
    </row>
    <row r="87" spans="7:12" ht="15" customHeight="1" x14ac:dyDescent="0.25">
      <c r="G87" s="10"/>
      <c r="L87" s="6"/>
    </row>
    <row r="88" spans="7:12" ht="15" customHeight="1" x14ac:dyDescent="0.25">
      <c r="G88" s="10"/>
      <c r="L88" s="6"/>
    </row>
    <row r="89" spans="7:12" ht="15" customHeight="1" x14ac:dyDescent="0.25">
      <c r="G89" s="10"/>
      <c r="L89" s="6"/>
    </row>
    <row r="90" spans="7:12" ht="15" customHeight="1" x14ac:dyDescent="0.25">
      <c r="G90" s="10"/>
      <c r="L90" s="6"/>
    </row>
    <row r="91" spans="7:12" ht="15" customHeight="1" x14ac:dyDescent="0.25">
      <c r="G91" s="10"/>
    </row>
    <row r="92" spans="7:12" ht="15" customHeight="1" x14ac:dyDescent="0.25">
      <c r="G92" s="10"/>
    </row>
    <row r="93" spans="7:12" ht="15" customHeight="1" x14ac:dyDescent="0.25">
      <c r="G93" s="10"/>
    </row>
    <row r="94" spans="7:12" ht="15" customHeight="1" x14ac:dyDescent="0.25">
      <c r="G94" s="10"/>
    </row>
    <row r="95" spans="7:12" x14ac:dyDescent="0.25">
      <c r="G95" s="10"/>
    </row>
    <row r="96" spans="7:12" x14ac:dyDescent="0.25">
      <c r="G96" s="10"/>
    </row>
    <row r="97" spans="7:7" x14ac:dyDescent="0.25">
      <c r="G97" s="10"/>
    </row>
    <row r="98" spans="7:7" x14ac:dyDescent="0.25">
      <c r="G98" s="10"/>
    </row>
    <row r="99" spans="7:7" x14ac:dyDescent="0.25">
      <c r="G99" s="10"/>
    </row>
  </sheetData>
  <mergeCells count="2">
    <mergeCell ref="L9:M9"/>
    <mergeCell ref="L13:M13"/>
  </mergeCells>
  <pageMargins left="0.75" right="0.75" top="1" bottom="1" header="0.5" footer="0.5"/>
  <pageSetup paperSize="9" orientation="portrait" horizontalDpi="200" verticalDpi="2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13.1 (ColVA)</vt:lpstr>
      <vt:lpstr>13.2 (Mandatory Break)</vt:lpstr>
      <vt:lpstr>BreakTime</vt:lpstr>
      <vt:lpstr>'13.2 (Mandatory Break)'!Spread</vt:lpstr>
      <vt:lpstr>Spread</vt:lpstr>
    </vt:vector>
  </TitlesOfParts>
  <Company>Home Use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Gregory</dc:creator>
  <cp:lastModifiedBy>Jon Gregory</cp:lastModifiedBy>
  <dcterms:created xsi:type="dcterms:W3CDTF">2009-11-27T11:14:55Z</dcterms:created>
  <dcterms:modified xsi:type="dcterms:W3CDTF">2026-06-10T12:33:54Z</dcterms:modified>
</cp:coreProperties>
</file>