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677" documentId="8_{A26F5B8F-30B5-42E5-A12B-4C8CD1AD49DD}" xr6:coauthVersionLast="47" xr6:coauthVersionMax="47" xr10:uidLastSave="{9F257F02-D304-4A58-AF9F-22007AD52138}"/>
  <bookViews>
    <workbookView xWindow="-108" yWindow="-108" windowWidth="23256" windowHeight="13896" xr2:uid="{00000000-000D-0000-FFFF-FFFF00000000}"/>
  </bookViews>
  <sheets>
    <sheet name="12.1 (SA-CVA)" sheetId="11" r:id="rId1"/>
    <sheet name="12.2 (SA-CCR)" sheetId="8" r:id="rId2"/>
    <sheet name="12.3 (EEPE)" sheetId="10" r:id="rId3"/>
    <sheet name="12.4 (Alpha)" sheetId="6" r:id="rId4"/>
  </sheets>
  <functionGroups builtInGroupCount="19"/>
  <definedNames>
    <definedName name="_xleta.IF" hidden="1" xlm="1">#NAME?</definedName>
    <definedName name="_xleta.SQRT" hidden="1" xlm="1">#NAME?</definedName>
    <definedName name="_xleta.SUMPRODUCT" hidden="1" xlm="1">#NAME?</definedName>
    <definedName name="AddOn" localSheetId="0">'12.1 (SA-CVA)'!$G$22</definedName>
    <definedName name="AddOn">'12.2 (SA-CCR)'!$C$20</definedName>
    <definedName name="AddOn_CEM">'12.1 (SA-CVA)'!#REF!</definedName>
    <definedName name="Adj">'12.4 (Alpha)'!$C$7</definedName>
    <definedName name="Alpha" localSheetId="0">'12.1 (SA-CVA)'!$G$19</definedName>
    <definedName name="Alpha" localSheetId="1">'12.2 (SA-CCR)'!$C$23</definedName>
    <definedName name="BACVAExpMult">'12.1 (SA-CVA)'!$G$29</definedName>
    <definedName name="bFac">'12.1 (SA-CVA)'!#REF!</definedName>
    <definedName name="Bins">'12.4 (Alpha)'!$I$10</definedName>
    <definedName name="BucketedCapitalCharges">'12.1 (SA-CVA)'!$K$28:$K$30</definedName>
    <definedName name="CCRCapital_CEM">'12.1 (SA-CVA)'!#REF!</definedName>
    <definedName name="CCRCapital_SACCR">'12.1 (SA-CVA)'!#REF!</definedName>
    <definedName name="Coll">'12.2 (SA-CCR)'!$C$16</definedName>
    <definedName name="Collateral" localSheetId="0">'12.1 (SA-CVA)'!$C$16</definedName>
    <definedName name="Collateralised" localSheetId="0">'12.1 (SA-CVA)'!$C$18</definedName>
    <definedName name="Collateralised">'12.2 (SA-CCR)'!$C$11</definedName>
    <definedName name="Correlation">'12.4 (Alpha)'!$I$13</definedName>
    <definedName name="CorrelationMultiplier">'12.1 (SA-CVA)'!#REF!</definedName>
    <definedName name="CorrMat">'12.2 (SA-CCR)'!$K$10:$M$12</definedName>
    <definedName name="CreditCurve">'12.1 (SA-CVA)'!$R$11:$S$15</definedName>
    <definedName name="CreditCurveID">'12.1 (SA-CVA)'!$C$21</definedName>
    <definedName name="CreditDeltaCorrMat">'12.1 (SA-CVA)'!$C$65:$G$69</definedName>
    <definedName name="CreditDeltas">'12.1 (SA-CVA)'!$K$11:$K$15</definedName>
    <definedName name="CreditSpreads">'12.1 (SA-CVA)'!$S$11:$S$15</definedName>
    <definedName name="CreditTenors">'12.1 (SA-CVA)'!$R$11:$R$15</definedName>
    <definedName name="CVACapital_CEM">'12.1 (SA-CVA)'!#REF!</definedName>
    <definedName name="CVACapital_SACCR">'12.1 (SA-CVA)'!#REF!</definedName>
    <definedName name="DiscFact">'12.1 (SA-CVA)'!$G$30</definedName>
    <definedName name="EAD_CEM">'12.1 (SA-CVA)'!#REF!</definedName>
    <definedName name="EAD_SACCR">'12.1 (SA-CVA)'!$G$26</definedName>
    <definedName name="EffectiveMaturity">'12.1 (SA-CVA)'!#REF!</definedName>
    <definedName name="EffNotional">'12.2 (SA-CCR)'!$C$19</definedName>
    <definedName name="EPEs">'12.4 (Alpha)'!$F$10</definedName>
    <definedName name="Exposures">'12.4 (Alpha)'!$D$10</definedName>
    <definedName name="FRTBOption">'12.1 (SA-CVA)'!#REF!</definedName>
    <definedName name="IRCurve">'12.1 (SA-CVA)'!$E$11:$F$15</definedName>
    <definedName name="IRDeltaCorrMat">'12.1 (SA-CVA)'!$C$55:$G$59</definedName>
    <definedName name="IRDeltas">'12.1 (SA-CVA)'!$K$16:$K$20</definedName>
    <definedName name="IRDeltaWeights">'12.1 (SA-CVA)'!$G$11:$G$15</definedName>
    <definedName name="IRVega">'12.1 (SA-CVA)'!$K$21</definedName>
    <definedName name="IRVegaWeight">'12.1 (SA-CVA)'!$G$16</definedName>
    <definedName name="IRVol" localSheetId="0">'12.1 (SA-CVA)'!$C$17</definedName>
    <definedName name="IsIG" localSheetId="0">'12.1 (SA-CVA)'!$C$23</definedName>
    <definedName name="LGDCalib">'12.1 (SA-CVA)'!$C$22</definedName>
    <definedName name="LGDCVA">'12.1 (SA-CVA)'!#REF!</definedName>
    <definedName name="MA">'12.1 (SA-CVA)'!#REF!</definedName>
    <definedName name="Maturity" localSheetId="0">'12.1 (SA-CVA)'!$C$11</definedName>
    <definedName name="MaxLoss">'12.4 (Alpha)'!$I$11</definedName>
    <definedName name="MF">'12.1 (SA-CVA)'!$G$21</definedName>
    <definedName name="MTA">'12.2 (SA-CCR)'!$C$13</definedName>
    <definedName name="MTM" localSheetId="0">'12.1 (SA-CVA)'!#REF!</definedName>
    <definedName name="Multiplier" localSheetId="0">'12.1 (SA-CVA)'!$G$24</definedName>
    <definedName name="Multiplier">'12.2 (SA-CCR)'!$C$21</definedName>
    <definedName name="NICA">'12.2 (SA-CCR)'!$C$15</definedName>
    <definedName name="NumNames">'12.4 (Alpha)'!$I$12</definedName>
    <definedName name="PayRec">'12.1 (SA-CVA)'!$C$13</definedName>
    <definedName name="PD99.9">'12.1 (SA-CVA)'!#REF!</definedName>
    <definedName name="PDef">'12.1 (SA-CVA)'!#REF!</definedName>
    <definedName name="PFE" localSheetId="0">'12.1 (SA-CVA)'!$G$25</definedName>
    <definedName name="PFE" localSheetId="1">'12.2 (SA-CCR)'!$C$22</definedName>
    <definedName name="Quantile">'12.4 (Alpha)'!$I$15</definedName>
    <definedName name="Ratings">'12.1 (SA-CVA)'!#REF!</definedName>
    <definedName name="RCost" localSheetId="0">'12.1 (SA-CVA)'!$G$23</definedName>
    <definedName name="RCost">'12.2 (SA-CCR)'!$C$18</definedName>
    <definedName name="Recovery" localSheetId="0">'12.1 (SA-CVA)'!#REF!</definedName>
    <definedName name="RegMaturity">'12.1 (SA-CVA)'!#REF!</definedName>
    <definedName name="Rho" localSheetId="0">'12.1 (SA-CVA)'!#REF!</definedName>
    <definedName name="RiskFactorCorrelations">'12.1 (SA-CVA)'!#REF!</definedName>
    <definedName name="RW_BACVA">'12.1 (SA-CVA)'!$C$25</definedName>
    <definedName name="S_Dur">'12.1 (SA-CVA)'!$G$20</definedName>
    <definedName name="SACVAMultiplier">'12.1 (SA-CVA)'!#REF!</definedName>
    <definedName name="Sector">'12.1 (SA-CVA)'!$C$24</definedName>
    <definedName name="SectorList">'12.1 (SA-CVA)'!$F$43:$F$51</definedName>
    <definedName name="SectorWeights">'12.1 (SA-CVA)'!$I$44:$M$52</definedName>
    <definedName name="Sims">'12.4 (Alpha)'!$I$14</definedName>
    <definedName name="StartDate">'12.1 (SA-CVA)'!$C$10</definedName>
    <definedName name="StdExposures">'12.4 (Alpha)'!$E$10</definedName>
    <definedName name="SwapRate">'12.1 (SA-CVA)'!$C$12</definedName>
    <definedName name="SwapVal">'12.1 (SA-CVA)'!$C$15</definedName>
    <definedName name="Threshold">'12.2 (SA-CCR)'!$C$12</definedName>
    <definedName name="Value">'12.2 (SA-CCR)'!$C$9</definedName>
    <definedName name="VM">'12.2 (SA-CCR)'!$C$14</definedName>
    <definedName name="Weight">'12.1 (SA-CVA)'!#REF!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8" l="1" a="1"/>
  <c r="J10" i="8"/>
  <c r="C20" i="8"/>
  <c r="C25" i="8"/>
  <c r="C16" i="8"/>
  <c r="C9" i="8"/>
  <c r="K28" i="11" a="1"/>
  <c r="K28" i="11"/>
  <c r="S11" i="11" l="1" a="1"/>
  <c r="S11" i="11" s="1"/>
  <c r="C25" i="11"/>
  <c r="G38" i="11"/>
  <c r="D24" i="11"/>
  <c r="D12" i="10"/>
  <c r="F59" i="11" l="1"/>
  <c r="E59" i="11"/>
  <c r="E58" i="11"/>
  <c r="D59" i="11"/>
  <c r="D58" i="11"/>
  <c r="D57" i="11"/>
  <c r="C59" i="11"/>
  <c r="C58" i="11"/>
  <c r="C57" i="11"/>
  <c r="C56" i="11"/>
  <c r="B55" i="11" a="1"/>
  <c r="B55" i="11" s="1"/>
  <c r="B65" i="11" l="1" a="1"/>
  <c r="B67" i="11" s="1"/>
  <c r="G21" i="11"/>
  <c r="G30" i="11" s="1"/>
  <c r="G20" i="11"/>
  <c r="G22" i="11" l="1"/>
  <c r="B68" i="11"/>
  <c r="B69" i="11"/>
  <c r="B65" i="11"/>
  <c r="B66" i="11"/>
  <c r="E10" i="10"/>
  <c r="E11" i="10" s="1"/>
  <c r="E12" i="10" s="1"/>
  <c r="E13" i="10" s="1"/>
  <c r="E14" i="10" s="1"/>
  <c r="E15" i="10" s="1"/>
  <c r="E16" i="10" s="1"/>
  <c r="E17" i="10" s="1"/>
  <c r="E18" i="10" s="1"/>
  <c r="E19" i="10" s="1"/>
  <c r="E20" i="10" s="1"/>
  <c r="E21" i="10" s="1"/>
  <c r="E22" i="10" s="1"/>
  <c r="E23" i="10" s="1"/>
  <c r="E24" i="10" s="1"/>
  <c r="E25" i="10" s="1"/>
  <c r="E26" i="10" s="1"/>
  <c r="E27" i="10" s="1"/>
  <c r="E28" i="10" s="1"/>
  <c r="E29" i="10" s="1"/>
  <c r="E30" i="10" s="1"/>
  <c r="E31" i="10" s="1"/>
  <c r="E32" i="10" s="1"/>
  <c r="E33" i="10" s="1"/>
  <c r="B10" i="10"/>
  <c r="B11" i="10" s="1"/>
  <c r="B12" i="10" s="1"/>
  <c r="E9" i="10"/>
  <c r="D9" i="10"/>
  <c r="D10" i="10" l="1"/>
  <c r="D11" i="10" s="1"/>
  <c r="B13" i="10"/>
  <c r="D13" i="10" l="1"/>
  <c r="B14" i="10"/>
  <c r="D14" i="10" l="1"/>
  <c r="B15" i="10"/>
  <c r="B16" i="10" l="1"/>
  <c r="D15" i="10"/>
  <c r="D16" i="10" l="1"/>
  <c r="B17" i="10"/>
  <c r="B18" i="10" l="1"/>
  <c r="D17" i="10"/>
  <c r="B19" i="10" l="1"/>
  <c r="D18" i="10"/>
  <c r="D19" i="10" l="1"/>
  <c r="B20" i="10"/>
  <c r="D20" i="10" l="1"/>
  <c r="B21" i="10"/>
  <c r="B22" i="10" l="1"/>
  <c r="D21" i="10"/>
  <c r="D22" i="10" l="1"/>
  <c r="B23" i="10"/>
  <c r="B24" i="10" l="1"/>
  <c r="D23" i="10"/>
  <c r="B25" i="10" l="1"/>
  <c r="D24" i="10"/>
  <c r="B26" i="10" l="1"/>
  <c r="D25" i="10"/>
  <c r="D26" i="10" l="1"/>
  <c r="B27" i="10"/>
  <c r="B28" i="10" l="1"/>
  <c r="D27" i="10"/>
  <c r="B29" i="10" l="1"/>
  <c r="D28" i="10"/>
  <c r="B30" i="10" l="1"/>
  <c r="D29" i="10"/>
  <c r="D30" i="10" l="1"/>
  <c r="B31" i="10"/>
  <c r="B32" i="10" l="1"/>
  <c r="D31" i="10"/>
  <c r="D32" i="10" l="1"/>
  <c r="B33" i="10"/>
  <c r="D33" i="10" s="1"/>
  <c r="F9" i="10" s="1"/>
  <c r="F10" i="10" s="1"/>
  <c r="F11" i="10" s="1"/>
  <c r="F12" i="10" s="1"/>
  <c r="F13" i="10" s="1"/>
  <c r="F14" i="10" s="1"/>
  <c r="F15" i="10" s="1"/>
  <c r="F16" i="10" s="1"/>
  <c r="F17" i="10" s="1"/>
  <c r="F18" i="10" s="1"/>
  <c r="F19" i="10" s="1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P25" i="6" l="1"/>
  <c r="P26" i="6"/>
  <c r="F509" i="6"/>
  <c r="F508" i="6"/>
  <c r="F507" i="6"/>
  <c r="F506" i="6"/>
  <c r="F505" i="6"/>
  <c r="F504" i="6"/>
  <c r="F503" i="6"/>
  <c r="F502" i="6"/>
  <c r="F501" i="6"/>
  <c r="F500" i="6"/>
  <c r="F499" i="6"/>
  <c r="F498" i="6"/>
  <c r="F497" i="6"/>
  <c r="F496" i="6"/>
  <c r="F495" i="6"/>
  <c r="F494" i="6"/>
  <c r="F493" i="6"/>
  <c r="F492" i="6"/>
  <c r="F491" i="6"/>
  <c r="F490" i="6"/>
  <c r="F489" i="6"/>
  <c r="F488" i="6"/>
  <c r="F487" i="6"/>
  <c r="F486" i="6"/>
  <c r="F485" i="6"/>
  <c r="F484" i="6"/>
  <c r="F483" i="6"/>
  <c r="F482" i="6"/>
  <c r="F481" i="6"/>
  <c r="F480" i="6"/>
  <c r="F479" i="6"/>
  <c r="F478" i="6"/>
  <c r="F477" i="6"/>
  <c r="F476" i="6"/>
  <c r="F475" i="6"/>
  <c r="F474" i="6"/>
  <c r="F473" i="6"/>
  <c r="F472" i="6"/>
  <c r="F471" i="6"/>
  <c r="F470" i="6"/>
  <c r="F469" i="6"/>
  <c r="F468" i="6"/>
  <c r="F467" i="6"/>
  <c r="F466" i="6"/>
  <c r="F465" i="6"/>
  <c r="F464" i="6"/>
  <c r="F463" i="6"/>
  <c r="F462" i="6"/>
  <c r="F461" i="6"/>
  <c r="F460" i="6"/>
  <c r="F459" i="6"/>
  <c r="F458" i="6"/>
  <c r="F457" i="6"/>
  <c r="F456" i="6"/>
  <c r="F455" i="6"/>
  <c r="F454" i="6"/>
  <c r="F453" i="6"/>
  <c r="F452" i="6"/>
  <c r="F451" i="6"/>
  <c r="F450" i="6"/>
  <c r="F449" i="6"/>
  <c r="F448" i="6"/>
  <c r="F447" i="6"/>
  <c r="F446" i="6"/>
  <c r="F445" i="6"/>
  <c r="F444" i="6"/>
  <c r="F443" i="6"/>
  <c r="F442" i="6"/>
  <c r="F441" i="6"/>
  <c r="F440" i="6"/>
  <c r="F439" i="6"/>
  <c r="F438" i="6"/>
  <c r="F437" i="6"/>
  <c r="F436" i="6"/>
  <c r="F435" i="6"/>
  <c r="F434" i="6"/>
  <c r="F433" i="6"/>
  <c r="F432" i="6"/>
  <c r="F431" i="6"/>
  <c r="F430" i="6"/>
  <c r="F429" i="6"/>
  <c r="F428" i="6"/>
  <c r="F427" i="6"/>
  <c r="F426" i="6"/>
  <c r="F425" i="6"/>
  <c r="F424" i="6"/>
  <c r="F423" i="6"/>
  <c r="F422" i="6"/>
  <c r="F421" i="6"/>
  <c r="F420" i="6"/>
  <c r="F419" i="6"/>
  <c r="F418" i="6"/>
  <c r="F417" i="6"/>
  <c r="F416" i="6"/>
  <c r="F415" i="6"/>
  <c r="F414" i="6"/>
  <c r="F413" i="6"/>
  <c r="F412" i="6"/>
  <c r="F411" i="6"/>
  <c r="F410" i="6"/>
  <c r="F409" i="6"/>
  <c r="F408" i="6"/>
  <c r="F407" i="6"/>
  <c r="F406" i="6"/>
  <c r="F405" i="6"/>
  <c r="F404" i="6"/>
  <c r="F403" i="6"/>
  <c r="F402" i="6"/>
  <c r="F401" i="6"/>
  <c r="F400" i="6"/>
  <c r="F399" i="6"/>
  <c r="F398" i="6"/>
  <c r="F397" i="6"/>
  <c r="F396" i="6"/>
  <c r="F395" i="6"/>
  <c r="F394" i="6"/>
  <c r="F393" i="6"/>
  <c r="F392" i="6"/>
  <c r="F391" i="6"/>
  <c r="F390" i="6"/>
  <c r="F389" i="6"/>
  <c r="F388" i="6"/>
  <c r="F387" i="6"/>
  <c r="F386" i="6"/>
  <c r="F385" i="6"/>
  <c r="F384" i="6"/>
  <c r="F383" i="6"/>
  <c r="F382" i="6"/>
  <c r="F381" i="6"/>
  <c r="F380" i="6"/>
  <c r="F379" i="6"/>
  <c r="F378" i="6"/>
  <c r="F377" i="6"/>
  <c r="F376" i="6"/>
  <c r="F375" i="6"/>
  <c r="F374" i="6"/>
  <c r="F373" i="6"/>
  <c r="F372" i="6"/>
  <c r="F371" i="6"/>
  <c r="F370" i="6"/>
  <c r="F369" i="6"/>
  <c r="F368" i="6"/>
  <c r="F367" i="6"/>
  <c r="F366" i="6"/>
  <c r="F365" i="6"/>
  <c r="F364" i="6"/>
  <c r="F363" i="6"/>
  <c r="F362" i="6"/>
  <c r="F361" i="6"/>
  <c r="F360" i="6"/>
  <c r="F359" i="6"/>
  <c r="F358" i="6"/>
  <c r="F357" i="6"/>
  <c r="F356" i="6"/>
  <c r="F355" i="6"/>
  <c r="F354" i="6"/>
  <c r="F353" i="6"/>
  <c r="F352" i="6"/>
  <c r="F351" i="6"/>
  <c r="F350" i="6"/>
  <c r="F349" i="6"/>
  <c r="F348" i="6"/>
  <c r="F347" i="6"/>
  <c r="F346" i="6"/>
  <c r="F345" i="6"/>
  <c r="F344" i="6"/>
  <c r="F343" i="6"/>
  <c r="F342" i="6"/>
  <c r="F341" i="6"/>
  <c r="F340" i="6"/>
  <c r="F339" i="6"/>
  <c r="F338" i="6"/>
  <c r="F337" i="6"/>
  <c r="F336" i="6"/>
  <c r="F335" i="6"/>
  <c r="F334" i="6"/>
  <c r="F333" i="6"/>
  <c r="F332" i="6"/>
  <c r="F331" i="6"/>
  <c r="F330" i="6"/>
  <c r="F329" i="6"/>
  <c r="F328" i="6"/>
  <c r="F327" i="6"/>
  <c r="F326" i="6"/>
  <c r="F325" i="6"/>
  <c r="F324" i="6"/>
  <c r="F323" i="6"/>
  <c r="F322" i="6"/>
  <c r="F321" i="6"/>
  <c r="F320" i="6"/>
  <c r="F319" i="6"/>
  <c r="F318" i="6"/>
  <c r="F317" i="6"/>
  <c r="F316" i="6"/>
  <c r="F315" i="6"/>
  <c r="F314" i="6"/>
  <c r="F313" i="6"/>
  <c r="F312" i="6"/>
  <c r="F311" i="6"/>
  <c r="F310" i="6"/>
  <c r="F309" i="6"/>
  <c r="F308" i="6"/>
  <c r="F307" i="6"/>
  <c r="F306" i="6"/>
  <c r="F305" i="6"/>
  <c r="F304" i="6"/>
  <c r="F303" i="6"/>
  <c r="F302" i="6"/>
  <c r="F301" i="6"/>
  <c r="F300" i="6"/>
  <c r="F299" i="6"/>
  <c r="F298" i="6"/>
  <c r="F297" i="6"/>
  <c r="F296" i="6"/>
  <c r="F295" i="6"/>
  <c r="F294" i="6"/>
  <c r="F293" i="6"/>
  <c r="F292" i="6"/>
  <c r="F291" i="6"/>
  <c r="F290" i="6"/>
  <c r="F289" i="6"/>
  <c r="F288" i="6"/>
  <c r="F287" i="6"/>
  <c r="F286" i="6"/>
  <c r="F285" i="6"/>
  <c r="F284" i="6"/>
  <c r="F283" i="6"/>
  <c r="F282" i="6"/>
  <c r="F281" i="6"/>
  <c r="F280" i="6"/>
  <c r="F279" i="6"/>
  <c r="F278" i="6"/>
  <c r="F277" i="6"/>
  <c r="F276" i="6"/>
  <c r="F275" i="6"/>
  <c r="F274" i="6"/>
  <c r="F273" i="6"/>
  <c r="F272" i="6"/>
  <c r="F271" i="6"/>
  <c r="F270" i="6"/>
  <c r="F269" i="6"/>
  <c r="F268" i="6"/>
  <c r="F267" i="6"/>
  <c r="F266" i="6"/>
  <c r="F265" i="6"/>
  <c r="F264" i="6"/>
  <c r="F263" i="6"/>
  <c r="F262" i="6"/>
  <c r="F261" i="6"/>
  <c r="F260" i="6"/>
  <c r="F259" i="6"/>
  <c r="F258" i="6"/>
  <c r="F257" i="6"/>
  <c r="F256" i="6"/>
  <c r="F255" i="6"/>
  <c r="F254" i="6"/>
  <c r="F253" i="6"/>
  <c r="F252" i="6"/>
  <c r="F251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3" i="6"/>
  <c r="F232" i="6"/>
  <c r="F231" i="6"/>
  <c r="F230" i="6"/>
  <c r="F229" i="6"/>
  <c r="F228" i="6"/>
  <c r="F227" i="6"/>
  <c r="F226" i="6"/>
  <c r="F225" i="6"/>
  <c r="F224" i="6"/>
  <c r="F223" i="6"/>
  <c r="F222" i="6"/>
  <c r="F221" i="6"/>
  <c r="F220" i="6"/>
  <c r="F219" i="6"/>
  <c r="F218" i="6"/>
  <c r="F217" i="6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3" i="6"/>
  <c r="F182" i="6"/>
  <c r="F181" i="6"/>
  <c r="F180" i="6"/>
  <c r="F179" i="6"/>
  <c r="F178" i="6"/>
  <c r="F177" i="6"/>
  <c r="F176" i="6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L12" i="8" l="1"/>
  <c r="K12" i="8"/>
  <c r="K11" i="8"/>
  <c r="F13" i="8"/>
  <c r="F16" i="8" s="1"/>
  <c r="H13" i="8"/>
  <c r="H16" i="8" s="1"/>
  <c r="G13" i="8"/>
  <c r="G16" i="8" s="1"/>
  <c r="H15" i="8"/>
  <c r="G15" i="8"/>
  <c r="F15" i="8"/>
  <c r="K10" i="6" a="1"/>
  <c r="I19" i="6" l="1"/>
  <c r="I18" i="6"/>
  <c r="O26" i="6" s="1"/>
  <c r="O27" i="6" s="1"/>
  <c r="K10" i="6"/>
  <c r="H17" i="8"/>
  <c r="H20" i="8"/>
  <c r="G17" i="8"/>
  <c r="F17" i="8"/>
  <c r="F20" i="8"/>
  <c r="G20" i="8" s="1"/>
  <c r="I20" i="6" l="1"/>
  <c r="O30" i="6"/>
  <c r="O31" i="6" s="1"/>
  <c r="C19" i="8" a="1"/>
  <c r="C19" i="8" s="1"/>
  <c r="C18" i="8" l="1"/>
  <c r="C21" i="8" l="1"/>
  <c r="C22" i="8" s="1"/>
  <c r="L41" i="11" a="1"/>
  <c r="K11" i="11" l="1" a="1"/>
  <c r="K11" i="11" s="1"/>
  <c r="C14" i="11"/>
  <c r="C15" i="11"/>
  <c r="L41" i="11"/>
  <c r="K16" i="11" s="1" a="1"/>
  <c r="K16" i="11" s="1"/>
  <c r="K21" i="11"/>
  <c r="G23" i="11" l="1"/>
  <c r="G24" i="11"/>
  <c r="K29" i="11" l="1" a="1"/>
  <c r="K29" i="11" s="1"/>
  <c r="K30" i="11"/>
  <c r="G25" i="11"/>
  <c r="G26" i="11" s="1"/>
  <c r="G31" i="11" s="1"/>
  <c r="K31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 Gregory</author>
  </authors>
  <commentList>
    <comment ref="C8" authorId="0" shapeId="0" xr:uid="{8CF36897-8ACC-41EF-87A4-5292559CDAD8}">
      <text>
        <r>
          <rPr>
            <b/>
            <sz val="9"/>
            <color indexed="81"/>
            <rFont val="Tahoma"/>
            <family val="2"/>
          </rPr>
          <t xml:space="preserve">Basel definitions
Industry often uses:
EPE = EE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</authors>
  <commentList>
    <comment ref="D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Mean of future value distribution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Standard deviation of future value distribution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Expected positive exposure (multiplied by alpha factor)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<sst xmlns="http://schemas.openxmlformats.org/spreadsheetml/2006/main" count="683" uniqueCount="632">
  <si>
    <t>Parameters</t>
  </si>
  <si>
    <t>Calculation</t>
  </si>
  <si>
    <t>EPE</t>
  </si>
  <si>
    <t>Correlation</t>
  </si>
  <si>
    <t>Threshold</t>
  </si>
  <si>
    <t>Alpha</t>
  </si>
  <si>
    <t>Default Probability</t>
  </si>
  <si>
    <t>Num Names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</si>
  <si>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</si>
  <si>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</si>
  <si>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</si>
  <si>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</si>
  <si>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</si>
  <si>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</si>
  <si>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</si>
  <si>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</si>
  <si>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</si>
  <si>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</si>
  <si>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</si>
  <si>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</si>
  <si>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</si>
  <si>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</si>
  <si>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</si>
  <si>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</si>
  <si>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</si>
  <si>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</si>
  <si>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</si>
  <si>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</si>
  <si>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</si>
  <si>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Name 22</t>
  </si>
  <si>
    <t>Name 23</t>
  </si>
  <si>
    <t>Name 24</t>
  </si>
  <si>
    <t>Name 25</t>
  </si>
  <si>
    <t>Name 26</t>
  </si>
  <si>
    <t>Name 27</t>
  </si>
  <si>
    <t>Name 28</t>
  </si>
  <si>
    <t>Name 29</t>
  </si>
  <si>
    <t>Name 30</t>
  </si>
  <si>
    <t>Name 31</t>
  </si>
  <si>
    <t>Name 32</t>
  </si>
  <si>
    <t>Name 33</t>
  </si>
  <si>
    <t>Name 34</t>
  </si>
  <si>
    <t>Name 35</t>
  </si>
  <si>
    <t>Name 36</t>
  </si>
  <si>
    <t>Name 37</t>
  </si>
  <si>
    <t>Name 38</t>
  </si>
  <si>
    <t>Name 39</t>
  </si>
  <si>
    <t>Name 40</t>
  </si>
  <si>
    <t>Name 41</t>
  </si>
  <si>
    <t>Name 42</t>
  </si>
  <si>
    <t>Name 43</t>
  </si>
  <si>
    <t>Name 44</t>
  </si>
  <si>
    <t>Name 45</t>
  </si>
  <si>
    <t>Name 46</t>
  </si>
  <si>
    <t>Name 47</t>
  </si>
  <si>
    <t>Name 48</t>
  </si>
  <si>
    <t>Name 49</t>
  </si>
  <si>
    <t>Name 50</t>
  </si>
  <si>
    <t>Name 51</t>
  </si>
  <si>
    <t>Name 52</t>
  </si>
  <si>
    <t>Name 53</t>
  </si>
  <si>
    <t>Name 54</t>
  </si>
  <si>
    <t>Name 55</t>
  </si>
  <si>
    <t>Name 56</t>
  </si>
  <si>
    <t>Name 57</t>
  </si>
  <si>
    <t>Name 58</t>
  </si>
  <si>
    <t>Name 59</t>
  </si>
  <si>
    <t>Name 60</t>
  </si>
  <si>
    <t>Name 61</t>
  </si>
  <si>
    <t>Name 62</t>
  </si>
  <si>
    <t>Name 63</t>
  </si>
  <si>
    <t>Name 64</t>
  </si>
  <si>
    <t>Name 65</t>
  </si>
  <si>
    <t>Name 66</t>
  </si>
  <si>
    <t>Name 67</t>
  </si>
  <si>
    <t>Name 68</t>
  </si>
  <si>
    <t>Name 69</t>
  </si>
  <si>
    <t>Name 70</t>
  </si>
  <si>
    <t>Name 71</t>
  </si>
  <si>
    <t>Name 72</t>
  </si>
  <si>
    <t>Name 73</t>
  </si>
  <si>
    <t>Name 74</t>
  </si>
  <si>
    <t>Name 75</t>
  </si>
  <si>
    <t>Name 76</t>
  </si>
  <si>
    <t>Name 77</t>
  </si>
  <si>
    <t>Name 78</t>
  </si>
  <si>
    <t>Name 79</t>
  </si>
  <si>
    <t>Name 80</t>
  </si>
  <si>
    <t>Name 81</t>
  </si>
  <si>
    <t>Name 82</t>
  </si>
  <si>
    <t>Name 83</t>
  </si>
  <si>
    <t>Name 84</t>
  </si>
  <si>
    <t>Name 85</t>
  </si>
  <si>
    <t>Name 86</t>
  </si>
  <si>
    <t>Name 87</t>
  </si>
  <si>
    <t>Name 88</t>
  </si>
  <si>
    <t>Name 89</t>
  </si>
  <si>
    <t>Name 90</t>
  </si>
  <si>
    <t>Name 91</t>
  </si>
  <si>
    <t>Name 92</t>
  </si>
  <si>
    <t>Name 93</t>
  </si>
  <si>
    <t>Name 94</t>
  </si>
  <si>
    <t>Name 95</t>
  </si>
  <si>
    <t>Name 96</t>
  </si>
  <si>
    <t>Name 97</t>
  </si>
  <si>
    <t>Name 98</t>
  </si>
  <si>
    <t>Name 99</t>
  </si>
  <si>
    <t>Name 100</t>
  </si>
  <si>
    <t>Name 101</t>
  </si>
  <si>
    <t>Name 102</t>
  </si>
  <si>
    <t>Name 103</t>
  </si>
  <si>
    <t>Name 104</t>
  </si>
  <si>
    <t>Name 105</t>
  </si>
  <si>
    <t>Name 106</t>
  </si>
  <si>
    <t>Name 107</t>
  </si>
  <si>
    <t>Name 108</t>
  </si>
  <si>
    <t>Name 109</t>
  </si>
  <si>
    <t>Name 110</t>
  </si>
  <si>
    <t>Name 111</t>
  </si>
  <si>
    <t>Name 112</t>
  </si>
  <si>
    <t>Name 113</t>
  </si>
  <si>
    <t>Name 114</t>
  </si>
  <si>
    <t>Name 115</t>
  </si>
  <si>
    <t>Name 116</t>
  </si>
  <si>
    <t>Name 117</t>
  </si>
  <si>
    <t>Name 118</t>
  </si>
  <si>
    <t>Name 119</t>
  </si>
  <si>
    <t>Name 120</t>
  </si>
  <si>
    <t>Name 121</t>
  </si>
  <si>
    <t>Name 122</t>
  </si>
  <si>
    <t>Name 123</t>
  </si>
  <si>
    <t>Name 124</t>
  </si>
  <si>
    <t>Name 125</t>
  </si>
  <si>
    <t>Name 126</t>
  </si>
  <si>
    <t>Name 127</t>
  </si>
  <si>
    <t>Name 128</t>
  </si>
  <si>
    <t>Name 129</t>
  </si>
  <si>
    <t>Name 130</t>
  </si>
  <si>
    <t>Name 131</t>
  </si>
  <si>
    <t>Name 132</t>
  </si>
  <si>
    <t>Name 133</t>
  </si>
  <si>
    <t>Name 134</t>
  </si>
  <si>
    <t>Name 135</t>
  </si>
  <si>
    <t>Name 136</t>
  </si>
  <si>
    <t>Name 137</t>
  </si>
  <si>
    <t>Name 138</t>
  </si>
  <si>
    <t>Name 139</t>
  </si>
  <si>
    <t>Name 140</t>
  </si>
  <si>
    <t>Name 141</t>
  </si>
  <si>
    <t>Name 142</t>
  </si>
  <si>
    <t>Name 143</t>
  </si>
  <si>
    <t>Name 144</t>
  </si>
  <si>
    <t>Name 145</t>
  </si>
  <si>
    <t>Name 146</t>
  </si>
  <si>
    <t>Name 147</t>
  </si>
  <si>
    <t>Name 148</t>
  </si>
  <si>
    <t>Name 149</t>
  </si>
  <si>
    <t>Name 150</t>
  </si>
  <si>
    <t>Name 151</t>
  </si>
  <si>
    <t>Name 152</t>
  </si>
  <si>
    <t>Name 153</t>
  </si>
  <si>
    <t>Name 154</t>
  </si>
  <si>
    <t>Name 155</t>
  </si>
  <si>
    <t>Name 156</t>
  </si>
  <si>
    <t>Name 157</t>
  </si>
  <si>
    <t>Name 158</t>
  </si>
  <si>
    <t>Name 159</t>
  </si>
  <si>
    <t>Name 160</t>
  </si>
  <si>
    <t>Name 161</t>
  </si>
  <si>
    <t>Name 162</t>
  </si>
  <si>
    <t>Name 163</t>
  </si>
  <si>
    <t>Name 164</t>
  </si>
  <si>
    <t>Name 165</t>
  </si>
  <si>
    <t>Name 166</t>
  </si>
  <si>
    <t>Name 167</t>
  </si>
  <si>
    <t>Name 168</t>
  </si>
  <si>
    <t>Name 169</t>
  </si>
  <si>
    <t>Name 170</t>
  </si>
  <si>
    <t>Name 171</t>
  </si>
  <si>
    <t>Name 172</t>
  </si>
  <si>
    <t>Name 173</t>
  </si>
  <si>
    <t>Name 174</t>
  </si>
  <si>
    <t>Name 175</t>
  </si>
  <si>
    <t>Name 176</t>
  </si>
  <si>
    <t>Name 177</t>
  </si>
  <si>
    <t>Name 178</t>
  </si>
  <si>
    <t>Name 179</t>
  </si>
  <si>
    <t>Name 180</t>
  </si>
  <si>
    <t>Name 181</t>
  </si>
  <si>
    <t>Name 182</t>
  </si>
  <si>
    <t>Name 183</t>
  </si>
  <si>
    <t>Name 184</t>
  </si>
  <si>
    <t>Name 185</t>
  </si>
  <si>
    <t>Name 186</t>
  </si>
  <si>
    <t>Name 187</t>
  </si>
  <si>
    <t>Name 188</t>
  </si>
  <si>
    <t>Name 189</t>
  </si>
  <si>
    <t>Name 190</t>
  </si>
  <si>
    <t>Name 191</t>
  </si>
  <si>
    <t>Name 192</t>
  </si>
  <si>
    <t>Name 193</t>
  </si>
  <si>
    <t>Name 194</t>
  </si>
  <si>
    <t>Name 195</t>
  </si>
  <si>
    <t>Name 196</t>
  </si>
  <si>
    <t>Name 197</t>
  </si>
  <si>
    <t>Name 198</t>
  </si>
  <si>
    <t>Name 199</t>
  </si>
  <si>
    <t>Name 200</t>
  </si>
  <si>
    <t>Name 201</t>
  </si>
  <si>
    <t>Name 202</t>
  </si>
  <si>
    <t>Name 203</t>
  </si>
  <si>
    <t>Name 204</t>
  </si>
  <si>
    <t>Name 205</t>
  </si>
  <si>
    <t>Name 206</t>
  </si>
  <si>
    <t>Name 207</t>
  </si>
  <si>
    <t>Name 208</t>
  </si>
  <si>
    <t>Name 209</t>
  </si>
  <si>
    <t>Name 210</t>
  </si>
  <si>
    <t>Name 211</t>
  </si>
  <si>
    <t>Name 212</t>
  </si>
  <si>
    <t>Name 213</t>
  </si>
  <si>
    <t>Name 214</t>
  </si>
  <si>
    <t>Name 215</t>
  </si>
  <si>
    <t>Name 216</t>
  </si>
  <si>
    <t>Name 217</t>
  </si>
  <si>
    <t>Name 218</t>
  </si>
  <si>
    <t>Name 219</t>
  </si>
  <si>
    <t>Name 220</t>
  </si>
  <si>
    <t>Name 221</t>
  </si>
  <si>
    <t>Name 222</t>
  </si>
  <si>
    <t>Name 223</t>
  </si>
  <si>
    <t>Name 224</t>
  </si>
  <si>
    <t>Name 225</t>
  </si>
  <si>
    <t>Name 226</t>
  </si>
  <si>
    <t>Name 227</t>
  </si>
  <si>
    <t>Name 228</t>
  </si>
  <si>
    <t>Name 229</t>
  </si>
  <si>
    <t>Name 230</t>
  </si>
  <si>
    <t>Name 231</t>
  </si>
  <si>
    <t>Name 232</t>
  </si>
  <si>
    <t>Name 233</t>
  </si>
  <si>
    <t>Name 234</t>
  </si>
  <si>
    <t>Name 235</t>
  </si>
  <si>
    <t>Name 236</t>
  </si>
  <si>
    <t>Name 237</t>
  </si>
  <si>
    <t>Name 238</t>
  </si>
  <si>
    <t>Name 239</t>
  </si>
  <si>
    <t>Name 240</t>
  </si>
  <si>
    <t>Name 241</t>
  </si>
  <si>
    <t>Name 242</t>
  </si>
  <si>
    <t>Name 243</t>
  </si>
  <si>
    <t>Name 244</t>
  </si>
  <si>
    <t>Name 245</t>
  </si>
  <si>
    <t>Name 246</t>
  </si>
  <si>
    <t>Name 247</t>
  </si>
  <si>
    <t>Name 248</t>
  </si>
  <si>
    <t>Name 249</t>
  </si>
  <si>
    <t>Name 250</t>
  </si>
  <si>
    <t>Name 251</t>
  </si>
  <si>
    <t>Name 252</t>
  </si>
  <si>
    <t>Name 253</t>
  </si>
  <si>
    <t>Name 254</t>
  </si>
  <si>
    <t>Name 255</t>
  </si>
  <si>
    <t>Name 256</t>
  </si>
  <si>
    <t>Name 257</t>
  </si>
  <si>
    <t>Name 258</t>
  </si>
  <si>
    <t>Name 259</t>
  </si>
  <si>
    <t>Name 260</t>
  </si>
  <si>
    <t>Name 261</t>
  </si>
  <si>
    <t>Name 262</t>
  </si>
  <si>
    <t>Name 263</t>
  </si>
  <si>
    <t>Name 264</t>
  </si>
  <si>
    <t>Name 265</t>
  </si>
  <si>
    <t>Name 266</t>
  </si>
  <si>
    <t>Name 267</t>
  </si>
  <si>
    <t>Name 268</t>
  </si>
  <si>
    <t>Name 269</t>
  </si>
  <si>
    <t>Name 270</t>
  </si>
  <si>
    <t>Name 271</t>
  </si>
  <si>
    <t>Name 272</t>
  </si>
  <si>
    <t>Name 273</t>
  </si>
  <si>
    <t>Name 274</t>
  </si>
  <si>
    <t>Name 275</t>
  </si>
  <si>
    <t>Name 276</t>
  </si>
  <si>
    <t>Name 277</t>
  </si>
  <si>
    <t>Name 278</t>
  </si>
  <si>
    <t>Name 279</t>
  </si>
  <si>
    <t>Name 280</t>
  </si>
  <si>
    <t>Name 281</t>
  </si>
  <si>
    <t>Name 282</t>
  </si>
  <si>
    <t>Name 283</t>
  </si>
  <si>
    <t>Name 284</t>
  </si>
  <si>
    <t>Name 285</t>
  </si>
  <si>
    <t>Name 286</t>
  </si>
  <si>
    <t>Name 287</t>
  </si>
  <si>
    <t>Name 288</t>
  </si>
  <si>
    <t>Name 289</t>
  </si>
  <si>
    <t>Name 290</t>
  </si>
  <si>
    <t>Name 291</t>
  </si>
  <si>
    <t>Name 292</t>
  </si>
  <si>
    <t>Name 293</t>
  </si>
  <si>
    <t>Name 294</t>
  </si>
  <si>
    <t>Name 295</t>
  </si>
  <si>
    <t>Name 296</t>
  </si>
  <si>
    <t>Name 297</t>
  </si>
  <si>
    <t>Name 298</t>
  </si>
  <si>
    <t>Name 299</t>
  </si>
  <si>
    <t>Name 300</t>
  </si>
  <si>
    <t>Name 301</t>
  </si>
  <si>
    <t>Name 302</t>
  </si>
  <si>
    <t>Name 303</t>
  </si>
  <si>
    <t>Name 304</t>
  </si>
  <si>
    <t>Name 305</t>
  </si>
  <si>
    <t>Name 306</t>
  </si>
  <si>
    <t>Name 307</t>
  </si>
  <si>
    <t>Name 308</t>
  </si>
  <si>
    <t>Name 309</t>
  </si>
  <si>
    <t>Name 310</t>
  </si>
  <si>
    <t>Name 311</t>
  </si>
  <si>
    <t>Name 312</t>
  </si>
  <si>
    <t>Name 313</t>
  </si>
  <si>
    <t>Name 314</t>
  </si>
  <si>
    <t>Name 315</t>
  </si>
  <si>
    <t>Name 316</t>
  </si>
  <si>
    <t>Name 317</t>
  </si>
  <si>
    <t>Name 318</t>
  </si>
  <si>
    <t>Name 319</t>
  </si>
  <si>
    <t>Name 320</t>
  </si>
  <si>
    <t>Name 321</t>
  </si>
  <si>
    <t>Name 322</t>
  </si>
  <si>
    <t>Name 323</t>
  </si>
  <si>
    <t>Name 324</t>
  </si>
  <si>
    <t>Name 325</t>
  </si>
  <si>
    <t>Name 326</t>
  </si>
  <si>
    <t>Name 327</t>
  </si>
  <si>
    <t>Name 328</t>
  </si>
  <si>
    <t>Name 329</t>
  </si>
  <si>
    <t>Name 330</t>
  </si>
  <si>
    <t>Name 331</t>
  </si>
  <si>
    <t>Name 332</t>
  </si>
  <si>
    <t>Name 333</t>
  </si>
  <si>
    <t>Name 334</t>
  </si>
  <si>
    <t>Name 335</t>
  </si>
  <si>
    <t>Name 336</t>
  </si>
  <si>
    <t>Name 337</t>
  </si>
  <si>
    <t>Name 338</t>
  </si>
  <si>
    <t>Name 339</t>
  </si>
  <si>
    <t>Name 340</t>
  </si>
  <si>
    <t>Name 341</t>
  </si>
  <si>
    <t>Name 342</t>
  </si>
  <si>
    <t>Name 343</t>
  </si>
  <si>
    <t>Name 344</t>
  </si>
  <si>
    <t>Name 345</t>
  </si>
  <si>
    <t>Name 346</t>
  </si>
  <si>
    <t>Name 347</t>
  </si>
  <si>
    <t>Name 348</t>
  </si>
  <si>
    <t>Name 349</t>
  </si>
  <si>
    <t>Name 350</t>
  </si>
  <si>
    <t>Name 351</t>
  </si>
  <si>
    <t>Name 352</t>
  </si>
  <si>
    <t>Name 353</t>
  </si>
  <si>
    <t>Name 354</t>
  </si>
  <si>
    <t>Name 355</t>
  </si>
  <si>
    <t>Name 356</t>
  </si>
  <si>
    <t>Name 357</t>
  </si>
  <si>
    <t>Name 358</t>
  </si>
  <si>
    <t>Name 359</t>
  </si>
  <si>
    <t>Name 360</t>
  </si>
  <si>
    <t>Name 361</t>
  </si>
  <si>
    <t>Name 362</t>
  </si>
  <si>
    <t>Name 363</t>
  </si>
  <si>
    <t>Name 364</t>
  </si>
  <si>
    <t>Name 365</t>
  </si>
  <si>
    <t>Name 366</t>
  </si>
  <si>
    <t>Name 367</t>
  </si>
  <si>
    <t>Name 368</t>
  </si>
  <si>
    <t>Name 369</t>
  </si>
  <si>
    <t>Name 370</t>
  </si>
  <si>
    <t>Name 371</t>
  </si>
  <si>
    <t>Name 372</t>
  </si>
  <si>
    <t>Name 373</t>
  </si>
  <si>
    <t>Name 374</t>
  </si>
  <si>
    <t>Name 375</t>
  </si>
  <si>
    <t>Name 376</t>
  </si>
  <si>
    <t>Name 377</t>
  </si>
  <si>
    <t>Name 378</t>
  </si>
  <si>
    <t>Name 379</t>
  </si>
  <si>
    <t>Name 380</t>
  </si>
  <si>
    <t>Name 381</t>
  </si>
  <si>
    <t>Name 382</t>
  </si>
  <si>
    <t>Name 383</t>
  </si>
  <si>
    <t>Name 384</t>
  </si>
  <si>
    <t>Name 385</t>
  </si>
  <si>
    <t>Name 386</t>
  </si>
  <si>
    <t>Name 387</t>
  </si>
  <si>
    <t>Name 388</t>
  </si>
  <si>
    <t>Name 389</t>
  </si>
  <si>
    <t>Name 390</t>
  </si>
  <si>
    <t>Name 391</t>
  </si>
  <si>
    <t>Name 392</t>
  </si>
  <si>
    <t>Name 393</t>
  </si>
  <si>
    <t>Name 394</t>
  </si>
  <si>
    <t>Name 395</t>
  </si>
  <si>
    <t>Name 396</t>
  </si>
  <si>
    <t>Name 397</t>
  </si>
  <si>
    <t>Name 398</t>
  </si>
  <si>
    <t>Name 399</t>
  </si>
  <si>
    <t>Name 400</t>
  </si>
  <si>
    <t>Name 401</t>
  </si>
  <si>
    <t>Name 402</t>
  </si>
  <si>
    <t>Name 403</t>
  </si>
  <si>
    <t>Name 404</t>
  </si>
  <si>
    <t>Name 405</t>
  </si>
  <si>
    <t>Name 406</t>
  </si>
  <si>
    <t>Name 407</t>
  </si>
  <si>
    <t>Name 408</t>
  </si>
  <si>
    <t>Name 409</t>
  </si>
  <si>
    <t>Name 410</t>
  </si>
  <si>
    <t>Name 411</t>
  </si>
  <si>
    <t>Name 412</t>
  </si>
  <si>
    <t>Name 413</t>
  </si>
  <si>
    <t>Name 414</t>
  </si>
  <si>
    <t>Name 415</t>
  </si>
  <si>
    <t>Name 416</t>
  </si>
  <si>
    <t>Name 417</t>
  </si>
  <si>
    <t>Name 418</t>
  </si>
  <si>
    <t>Name 419</t>
  </si>
  <si>
    <t>Name 420</t>
  </si>
  <si>
    <t>Name 421</t>
  </si>
  <si>
    <t>Name 422</t>
  </si>
  <si>
    <t>Name 423</t>
  </si>
  <si>
    <t>Name 424</t>
  </si>
  <si>
    <t>Name 425</t>
  </si>
  <si>
    <t>Name 426</t>
  </si>
  <si>
    <t>Name 427</t>
  </si>
  <si>
    <t>Name 428</t>
  </si>
  <si>
    <t>Name 429</t>
  </si>
  <si>
    <t>Name 430</t>
  </si>
  <si>
    <t>Name 431</t>
  </si>
  <si>
    <t>Name 432</t>
  </si>
  <si>
    <t>Name 433</t>
  </si>
  <si>
    <t>Name 434</t>
  </si>
  <si>
    <t>Name 435</t>
  </si>
  <si>
    <t>Name 436</t>
  </si>
  <si>
    <t>Name 437</t>
  </si>
  <si>
    <t>Name 438</t>
  </si>
  <si>
    <t>Name 439</t>
  </si>
  <si>
    <t>Name 440</t>
  </si>
  <si>
    <t>Name 441</t>
  </si>
  <si>
    <t>Name 442</t>
  </si>
  <si>
    <t>Name 443</t>
  </si>
  <si>
    <t>Name 444</t>
  </si>
  <si>
    <t>Name 445</t>
  </si>
  <si>
    <t>Name 446</t>
  </si>
  <si>
    <t>Name 447</t>
  </si>
  <si>
    <t>Name 448</t>
  </si>
  <si>
    <t>Name 449</t>
  </si>
  <si>
    <t>Name 450</t>
  </si>
  <si>
    <t>Name 451</t>
  </si>
  <si>
    <t>Name 452</t>
  </si>
  <si>
    <t>Name 453</t>
  </si>
  <si>
    <t>Name 454</t>
  </si>
  <si>
    <t>Name 455</t>
  </si>
  <si>
    <t>Name 456</t>
  </si>
  <si>
    <t>Name 457</t>
  </si>
  <si>
    <t>Name 458</t>
  </si>
  <si>
    <t>Name 459</t>
  </si>
  <si>
    <t>Name 460</t>
  </si>
  <si>
    <t>Name 461</t>
  </si>
  <si>
    <t>Name 462</t>
  </si>
  <si>
    <t>Name 463</t>
  </si>
  <si>
    <t>Name 464</t>
  </si>
  <si>
    <t>Name 465</t>
  </si>
  <si>
    <t>Name 466</t>
  </si>
  <si>
    <t>Name 467</t>
  </si>
  <si>
    <t>Name 468</t>
  </si>
  <si>
    <t>Name 469</t>
  </si>
  <si>
    <t>Name 470</t>
  </si>
  <si>
    <t>Name 471</t>
  </si>
  <si>
    <t>Name 472</t>
  </si>
  <si>
    <t>Name 473</t>
  </si>
  <si>
    <t>Name 474</t>
  </si>
  <si>
    <t>Name 475</t>
  </si>
  <si>
    <t>Name 476</t>
  </si>
  <si>
    <t>Name 477</t>
  </si>
  <si>
    <t>Name 478</t>
  </si>
  <si>
    <t>Name 479</t>
  </si>
  <si>
    <t>Name 480</t>
  </si>
  <si>
    <t>Name 481</t>
  </si>
  <si>
    <t>Name 482</t>
  </si>
  <si>
    <t>Name 483</t>
  </si>
  <si>
    <t>Name 484</t>
  </si>
  <si>
    <t>Name 485</t>
  </si>
  <si>
    <t>Name 486</t>
  </si>
  <si>
    <t>Name 487</t>
  </si>
  <si>
    <t>Name 488</t>
  </si>
  <si>
    <t>Name 489</t>
  </si>
  <si>
    <t>Name 490</t>
  </si>
  <si>
    <t>Name 491</t>
  </si>
  <si>
    <t>Name 492</t>
  </si>
  <si>
    <t>Name 493</t>
  </si>
  <si>
    <t>Name 494</t>
  </si>
  <si>
    <t>Name 495</t>
  </si>
  <si>
    <t>Name 496</t>
  </si>
  <si>
    <t>Name 497</t>
  </si>
  <si>
    <t>Name 498</t>
  </si>
  <si>
    <t>Name 499</t>
  </si>
  <si>
    <t>Name 500</t>
  </si>
  <si>
    <t>Portfolio Details</t>
  </si>
  <si>
    <t>Mean</t>
  </si>
  <si>
    <t>Std Dev</t>
  </si>
  <si>
    <t>Trade 1</t>
  </si>
  <si>
    <t>Trade 2</t>
  </si>
  <si>
    <t>Trade 3</t>
  </si>
  <si>
    <t>Value</t>
  </si>
  <si>
    <t>Add-on</t>
  </si>
  <si>
    <t>Net collateral held (C)</t>
  </si>
  <si>
    <t>NICA</t>
  </si>
  <si>
    <t>MTA</t>
  </si>
  <si>
    <t>Multiplier</t>
  </si>
  <si>
    <t>RC</t>
  </si>
  <si>
    <t>Maturity</t>
  </si>
  <si>
    <t>Notional</t>
  </si>
  <si>
    <t>Pay/Rec</t>
  </si>
  <si>
    <t>PAY</t>
  </si>
  <si>
    <t>Adjusted notional</t>
  </si>
  <si>
    <t>Start date</t>
  </si>
  <si>
    <t>End date</t>
  </si>
  <si>
    <t>MF</t>
  </si>
  <si>
    <t>Collateralised?</t>
  </si>
  <si>
    <t>Effective notional</t>
  </si>
  <si>
    <t>0-1</t>
  </si>
  <si>
    <t>5+</t>
  </si>
  <si>
    <t>PFE</t>
  </si>
  <si>
    <t>VM</t>
  </si>
  <si>
    <t>EAD</t>
  </si>
  <si>
    <t>0-5</t>
  </si>
  <si>
    <t>Bucketed</t>
  </si>
  <si>
    <t>Calculations</t>
  </si>
  <si>
    <t>Total value (V)</t>
  </si>
  <si>
    <t>Bins</t>
  </si>
  <si>
    <t>Max Loss</t>
  </si>
  <si>
    <t>Sims</t>
  </si>
  <si>
    <t>Fixed</t>
  </si>
  <si>
    <t>Stoch</t>
  </si>
  <si>
    <t>Quantile (Fixed)</t>
  </si>
  <si>
    <t>Quantile (Stoch)</t>
  </si>
  <si>
    <t>EE</t>
  </si>
  <si>
    <t>Quantile</t>
  </si>
  <si>
    <t>Effective EE</t>
  </si>
  <si>
    <t>Effective EPE</t>
  </si>
  <si>
    <t>Trade details</t>
  </si>
  <si>
    <t>Start Date</t>
  </si>
  <si>
    <t>Sensitivity</t>
  </si>
  <si>
    <t>Credit Delta</t>
  </si>
  <si>
    <t>6M</t>
  </si>
  <si>
    <t>Swap Rate</t>
  </si>
  <si>
    <t>1Y</t>
  </si>
  <si>
    <t>SA-CCR</t>
  </si>
  <si>
    <t>3Y</t>
  </si>
  <si>
    <t>Par Swap Rate</t>
  </si>
  <si>
    <t>5Y</t>
  </si>
  <si>
    <t>Swap Rate Volatility</t>
  </si>
  <si>
    <t>Supervisory Duration</t>
  </si>
  <si>
    <t>10Y</t>
  </si>
  <si>
    <t>MTM</t>
  </si>
  <si>
    <t>IR Delta</t>
  </si>
  <si>
    <t xml:space="preserve"> </t>
  </si>
  <si>
    <t>AddOn</t>
  </si>
  <si>
    <t>IR Vega</t>
  </si>
  <si>
    <t>A</t>
  </si>
  <si>
    <t>EAD (SA-CCR)</t>
  </si>
  <si>
    <t>Sector</t>
  </si>
  <si>
    <t>BA-CVA</t>
  </si>
  <si>
    <t>Credit spread</t>
  </si>
  <si>
    <t>Risk Weight</t>
  </si>
  <si>
    <t>Tenor</t>
  </si>
  <si>
    <t>Spread</t>
  </si>
  <si>
    <t>Interest Rates</t>
  </si>
  <si>
    <t>Spot Rate</t>
  </si>
  <si>
    <t>SA-CVA</t>
  </si>
  <si>
    <t>Standardised Approach Risk Weights</t>
  </si>
  <si>
    <t>IRDelta</t>
  </si>
  <si>
    <t>AAA</t>
  </si>
  <si>
    <t>AA</t>
  </si>
  <si>
    <t>IG</t>
  </si>
  <si>
    <t>NIG</t>
  </si>
  <si>
    <t>BBB</t>
  </si>
  <si>
    <t>BB</t>
  </si>
  <si>
    <t>B</t>
  </si>
  <si>
    <t>CCC</t>
  </si>
  <si>
    <t>unrated</t>
  </si>
  <si>
    <t>Technology, telecommunications</t>
  </si>
  <si>
    <t>Interest Rate Delta Correlation Matrix</t>
  </si>
  <si>
    <t>Indices spanning multiple buckets</t>
  </si>
  <si>
    <t>CVA</t>
  </si>
  <si>
    <t>CVA (spread)</t>
  </si>
  <si>
    <t>Par swap Rate</t>
  </si>
  <si>
    <t>Credit Spread Delta Correlation Matrix</t>
  </si>
  <si>
    <t>Sovereigns, including central banks, multilateral development banks</t>
  </si>
  <si>
    <t>Local government, government-backed non-financials, education, and public administration</t>
  </si>
  <si>
    <t>Financials, including government-backed financials</t>
  </si>
  <si>
    <t>Basic materials, energy, industrials, agriculture, manufacturing, mining, and quarrying</t>
  </si>
  <si>
    <t>Consumer goods and services, transportation and storage, administrative, and support service activities</t>
  </si>
  <si>
    <t>Health care, utilities, professional, and technical activities</t>
  </si>
  <si>
    <t>Other sector</t>
  </si>
  <si>
    <t>BA-CVA / SA-CVA RWs</t>
  </si>
  <si>
    <t>2Y</t>
  </si>
  <si>
    <t>30Y</t>
  </si>
  <si>
    <t>Capital</t>
  </si>
  <si>
    <t>Investment grade?</t>
  </si>
  <si>
    <t>Risk weight</t>
  </si>
  <si>
    <t>Swap Value</t>
  </si>
  <si>
    <t>Collateral</t>
  </si>
  <si>
    <t>Discounted Scalar</t>
  </si>
  <si>
    <t>Discount factor</t>
  </si>
  <si>
    <t>Counterparty</t>
  </si>
  <si>
    <t>Vega</t>
  </si>
  <si>
    <t>Sensitivities (SA-CVA)</t>
  </si>
  <si>
    <t>Credit Curve</t>
  </si>
  <si>
    <t>REC</t>
  </si>
  <si>
    <t>Blue = Inputs</t>
  </si>
  <si>
    <t>Grey = Fixed</t>
  </si>
  <si>
    <t>White = Calculations</t>
  </si>
  <si>
    <t>Green = Results</t>
  </si>
  <si>
    <t>LGD</t>
  </si>
  <si>
    <t>XXX</t>
  </si>
  <si>
    <t>YYY</t>
  </si>
  <si>
    <t>ZZZ</t>
  </si>
  <si>
    <t>ZYX</t>
  </si>
  <si>
    <t>Flat 0.75</t>
  </si>
  <si>
    <t>Correlation matrix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</si>
</sst>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%"/>
    <numFmt numFmtId="171" formatCode="0.0000"/>
    <numFmt numFmtId="172" formatCode="0.0"/>
    <numFmt numFmtId="173" formatCode="0.000"/>
    <numFmt numFmtId="174" formatCode="0.00000"/>
    <numFmt numFmtId="175" formatCode="0.000%"/>
    <numFmt numFmtId="176" formatCode="_-* #,##0_-;\-* #,##0_-;_-* &quot;-&quot;??_-;_-@_-"/>
    <numFmt numFmtId="177" formatCode="0.00000%"/>
    <numFmt numFmtId="178" formatCode="0.000000"/>
    <numFmt numFmtId="179" formatCode="_-* #,##0.000_-;\-* #,##0.000_-;_-* &quot;-&quot;??_-;_-@_-"/>
    <numFmt numFmtId="180" formatCode="0.00000000000000%"/>
    <numFmt numFmtId="181" formatCode="_-* #,##0.0000_-;\-* #,##0.0000_-;_-* &quot;-&quot;??_-;_-@_-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8.5"/>
      <name val="MS Sans Serif"/>
      <family val="2"/>
    </font>
    <font>
      <b/>
      <sz val="10"/>
      <name val="MS Sans Serif"/>
      <family val="2"/>
    </font>
    <font>
      <b/>
      <sz val="24"/>
      <name val="MS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i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4">
    <xf numFmtId="0" fontId="0" fillId="0" borderId="0"/>
    <xf numFmtId="0" fontId="3" fillId="0" borderId="0">
      <alignment horizontal="left" wrapText="1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22" borderId="3" applyNumberFormat="0" applyFont="0" applyBorder="0" applyAlignment="0" applyProtection="0">
      <alignment horizontal="centerContinuous"/>
    </xf>
    <xf numFmtId="0" fontId="10" fillId="23" borderId="4" applyNumberFormat="0" applyBorder="0">
      <alignment horizontal="left"/>
    </xf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24" borderId="5" applyNumberFormat="0" applyFont="0" applyBorder="0" applyAlignment="0">
      <alignment horizontal="centerContinuous"/>
    </xf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9" applyNumberFormat="0" applyFill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>
      <alignment horizontal="right"/>
    </xf>
    <xf numFmtId="0" fontId="19" fillId="25" borderId="0" applyNumberFormat="0" applyBorder="0" applyAlignment="0" applyProtection="0"/>
    <xf numFmtId="0" fontId="3" fillId="0" borderId="0"/>
    <xf numFmtId="0" fontId="4" fillId="26" borderId="10" applyNumberFormat="0" applyFont="0" applyAlignment="0" applyProtection="0"/>
    <xf numFmtId="0" fontId="20" fillId="20" borderId="11" applyNumberFormat="0" applyAlignment="0" applyProtection="0"/>
    <xf numFmtId="9" fontId="3" fillId="0" borderId="0" applyFont="0" applyFill="0" applyBorder="0" applyAlignment="0" applyProtection="0"/>
    <xf numFmtId="0" fontId="21" fillId="27" borderId="12">
      <alignment horizontal="center"/>
    </xf>
    <xf numFmtId="0" fontId="22" fillId="0" borderId="0">
      <alignment horizontal="center"/>
    </xf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26" fillId="28" borderId="0">
      <alignment horizontal="right"/>
    </xf>
    <xf numFmtId="169" fontId="3" fillId="0" borderId="0">
      <alignment horizontal="center"/>
    </xf>
    <xf numFmtId="0" fontId="27" fillId="0" borderId="0"/>
    <xf numFmtId="0" fontId="27" fillId="0" borderId="0">
      <alignment horizontal="left" wrapText="1"/>
    </xf>
    <xf numFmtId="0" fontId="28" fillId="22" borderId="3" applyNumberFormat="0" applyFont="0" applyBorder="0" applyAlignment="0" applyProtection="0">
      <alignment horizontal="centerContinuous"/>
    </xf>
    <xf numFmtId="0" fontId="29" fillId="23" borderId="4" applyNumberFormat="0" applyBorder="0">
      <alignment horizontal="left"/>
    </xf>
    <xf numFmtId="0" fontId="30" fillId="24" borderId="5" applyNumberFormat="0" applyFont="0" applyBorder="0" applyAlignment="0">
      <alignment horizontal="centerContinuous"/>
    </xf>
    <xf numFmtId="168" fontId="27" fillId="0" borderId="0">
      <alignment horizontal="right"/>
    </xf>
    <xf numFmtId="9" fontId="27" fillId="0" borderId="0" applyFont="0" applyFill="0" applyBorder="0" applyAlignment="0" applyProtection="0"/>
    <xf numFmtId="0" fontId="31" fillId="0" borderId="0">
      <alignment horizontal="center"/>
    </xf>
    <xf numFmtId="169" fontId="27" fillId="0" borderId="0">
      <alignment horizontal="center"/>
    </xf>
    <xf numFmtId="43" fontId="27" fillId="0" borderId="0" applyFont="0" applyFill="0" applyBorder="0" applyAlignment="0" applyProtection="0"/>
    <xf numFmtId="0" fontId="3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4" fillId="0" borderId="0"/>
  </cellStyleXfs>
  <cellXfs count="223">
    <xf numFmtId="0" fontId="0" fillId="0" borderId="0" xfId="0"/>
    <xf numFmtId="0" fontId="3" fillId="27" borderId="0" xfId="46" applyFill="1"/>
    <xf numFmtId="10" fontId="0" fillId="0" borderId="0" xfId="49" applyNumberFormat="1" applyFont="1" applyBorder="1"/>
    <xf numFmtId="172" fontId="0" fillId="0" borderId="0" xfId="0" applyNumberFormat="1"/>
    <xf numFmtId="170" fontId="0" fillId="0" borderId="0" xfId="0" applyNumberFormat="1"/>
    <xf numFmtId="0" fontId="3" fillId="0" borderId="0" xfId="67"/>
    <xf numFmtId="171" fontId="3" fillId="0" borderId="0" xfId="67" applyNumberFormat="1"/>
    <xf numFmtId="0" fontId="2" fillId="0" borderId="0" xfId="68"/>
    <xf numFmtId="9" fontId="0" fillId="0" borderId="0" xfId="49" applyFont="1"/>
    <xf numFmtId="9" fontId="34" fillId="0" borderId="0" xfId="49" applyFont="1"/>
    <xf numFmtId="9" fontId="2" fillId="0" borderId="0" xfId="49" applyFont="1"/>
    <xf numFmtId="9" fontId="3" fillId="0" borderId="0" xfId="49" applyFont="1"/>
    <xf numFmtId="0" fontId="2" fillId="0" borderId="15" xfId="68" applyBorder="1"/>
    <xf numFmtId="0" fontId="1" fillId="0" borderId="0" xfId="68" applyFont="1"/>
    <xf numFmtId="0" fontId="36" fillId="0" borderId="0" xfId="73" applyFont="1"/>
    <xf numFmtId="9" fontId="1" fillId="0" borderId="0" xfId="49" applyFont="1" applyBorder="1"/>
    <xf numFmtId="174" fontId="1" fillId="0" borderId="0" xfId="68" applyNumberFormat="1" applyFont="1"/>
    <xf numFmtId="0" fontId="1" fillId="0" borderId="16" xfId="68" applyFont="1" applyBorder="1"/>
    <xf numFmtId="0" fontId="1" fillId="0" borderId="30" xfId="68" applyFont="1" applyBorder="1" applyAlignment="1">
      <alignment horizontal="center"/>
    </xf>
    <xf numFmtId="9" fontId="1" fillId="0" borderId="0" xfId="68" applyNumberFormat="1" applyFont="1"/>
    <xf numFmtId="175" fontId="1" fillId="0" borderId="0" xfId="68" applyNumberFormat="1" applyFont="1"/>
    <xf numFmtId="10" fontId="1" fillId="0" borderId="0" xfId="49" applyNumberFormat="1" applyFont="1"/>
    <xf numFmtId="175" fontId="1" fillId="0" borderId="0" xfId="49" applyNumberFormat="1" applyFont="1"/>
    <xf numFmtId="0" fontId="1" fillId="0" borderId="15" xfId="68" applyFont="1" applyBorder="1"/>
    <xf numFmtId="0" fontId="1" fillId="0" borderId="25" xfId="68" applyFont="1" applyBorder="1"/>
    <xf numFmtId="181" fontId="1" fillId="0" borderId="0" xfId="68" applyNumberFormat="1" applyFont="1"/>
    <xf numFmtId="175" fontId="1" fillId="0" borderId="0" xfId="49" applyNumberFormat="1" applyFont="1" applyAlignment="1">
      <alignment horizontal="center"/>
    </xf>
    <xf numFmtId="9" fontId="1" fillId="0" borderId="0" xfId="49" applyFont="1"/>
    <xf numFmtId="180" fontId="1" fillId="0" borderId="0" xfId="68" applyNumberFormat="1" applyFont="1"/>
    <xf numFmtId="178" fontId="1" fillId="0" borderId="0" xfId="68" applyNumberFormat="1" applyFont="1"/>
    <xf numFmtId="0" fontId="1" fillId="0" borderId="40" xfId="68" applyFont="1" applyBorder="1"/>
    <xf numFmtId="0" fontId="1" fillId="0" borderId="14" xfId="68" applyFont="1" applyBorder="1"/>
    <xf numFmtId="0" fontId="38" fillId="30" borderId="21" xfId="68" applyFont="1" applyFill="1" applyBorder="1" applyProtection="1">
      <protection locked="0"/>
    </xf>
    <xf numFmtId="0" fontId="1" fillId="0" borderId="34" xfId="68" applyFont="1" applyBorder="1"/>
    <xf numFmtId="0" fontId="1" fillId="0" borderId="32" xfId="68" applyFont="1" applyBorder="1" applyAlignment="1">
      <alignment horizontal="center"/>
    </xf>
    <xf numFmtId="0" fontId="1" fillId="0" borderId="31" xfId="68" applyFont="1" applyBorder="1" applyAlignment="1">
      <alignment horizontal="right"/>
    </xf>
    <xf numFmtId="0" fontId="1" fillId="0" borderId="17" xfId="68" applyFont="1" applyBorder="1"/>
    <xf numFmtId="0" fontId="1" fillId="0" borderId="19" xfId="68" applyFont="1" applyBorder="1" applyAlignment="1">
      <alignment horizontal="center"/>
    </xf>
    <xf numFmtId="0" fontId="1" fillId="0" borderId="36" xfId="68" applyFont="1" applyBorder="1" applyAlignment="1">
      <alignment horizontal="right"/>
    </xf>
    <xf numFmtId="175" fontId="38" fillId="0" borderId="0" xfId="49" applyNumberFormat="1" applyFont="1" applyBorder="1" applyProtection="1"/>
    <xf numFmtId="1" fontId="38" fillId="30" borderId="22" xfId="68" applyNumberFormat="1" applyFont="1" applyFill="1" applyBorder="1" applyAlignment="1" applyProtection="1">
      <alignment horizontal="right"/>
      <protection locked="0"/>
    </xf>
    <xf numFmtId="0" fontId="1" fillId="0" borderId="15" xfId="68" applyFont="1" applyBorder="1" applyAlignment="1">
      <alignment horizontal="left"/>
    </xf>
    <xf numFmtId="171" fontId="38" fillId="0" borderId="24" xfId="70" applyNumberFormat="1" applyFont="1" applyBorder="1"/>
    <xf numFmtId="0" fontId="38" fillId="0" borderId="0" xfId="0" applyFont="1"/>
    <xf numFmtId="10" fontId="39" fillId="0" borderId="22" xfId="68" applyNumberFormat="1" applyFont="1" applyBorder="1" applyProtection="1">
      <protection locked="0"/>
    </xf>
    <xf numFmtId="10" fontId="38" fillId="0" borderId="0" xfId="49" applyNumberFormat="1" applyFont="1" applyBorder="1" applyProtection="1">
      <protection locked="0"/>
    </xf>
    <xf numFmtId="10" fontId="38" fillId="0" borderId="0" xfId="49" applyNumberFormat="1" applyFont="1" applyBorder="1" applyProtection="1"/>
    <xf numFmtId="10" fontId="38" fillId="30" borderId="22" xfId="68" applyNumberFormat="1" applyFont="1" applyFill="1" applyBorder="1" applyProtection="1">
      <protection locked="0"/>
    </xf>
    <xf numFmtId="0" fontId="38" fillId="30" borderId="22" xfId="68" applyFont="1" applyFill="1" applyBorder="1" applyAlignment="1" applyProtection="1">
      <alignment horizontal="right"/>
      <protection locked="0"/>
    </xf>
    <xf numFmtId="9" fontId="1" fillId="0" borderId="25" xfId="68" applyNumberFormat="1" applyFont="1" applyBorder="1"/>
    <xf numFmtId="10" fontId="38" fillId="0" borderId="22" xfId="68" applyNumberFormat="1" applyFont="1" applyBorder="1" applyProtection="1">
      <protection locked="0"/>
    </xf>
    <xf numFmtId="0" fontId="1" fillId="0" borderId="16" xfId="68" applyFont="1" applyBorder="1" applyAlignment="1">
      <alignment horizontal="left"/>
    </xf>
    <xf numFmtId="10" fontId="39" fillId="0" borderId="20" xfId="68" applyNumberFormat="1" applyFont="1" applyBorder="1" applyProtection="1">
      <protection locked="0"/>
    </xf>
    <xf numFmtId="0" fontId="1" fillId="0" borderId="47" xfId="68" applyFont="1" applyBorder="1"/>
    <xf numFmtId="0" fontId="1" fillId="0" borderId="46" xfId="68" applyFont="1" applyBorder="1"/>
    <xf numFmtId="179" fontId="1" fillId="0" borderId="0" xfId="72" applyNumberFormat="1" applyFont="1"/>
    <xf numFmtId="9" fontId="38" fillId="30" borderId="22" xfId="68" applyNumberFormat="1" applyFont="1" applyFill="1" applyBorder="1" applyProtection="1">
      <protection locked="0"/>
    </xf>
    <xf numFmtId="171" fontId="38" fillId="0" borderId="25" xfId="70" applyNumberFormat="1" applyFont="1" applyBorder="1"/>
    <xf numFmtId="181" fontId="1" fillId="0" borderId="0" xfId="72" applyNumberFormat="1" applyFont="1"/>
    <xf numFmtId="0" fontId="38" fillId="30" borderId="20" xfId="68" applyFont="1" applyFill="1" applyBorder="1" applyAlignment="1" applyProtection="1">
      <alignment horizontal="right"/>
      <protection locked="0"/>
    </xf>
    <xf numFmtId="170" fontId="40" fillId="0" borderId="0" xfId="69" applyNumberFormat="1" applyFont="1" applyBorder="1"/>
    <xf numFmtId="0" fontId="1" fillId="0" borderId="45" xfId="68" applyFont="1" applyBorder="1"/>
    <xf numFmtId="0" fontId="1" fillId="0" borderId="41" xfId="68" applyFont="1" applyBorder="1"/>
    <xf numFmtId="175" fontId="38" fillId="0" borderId="0" xfId="69" applyNumberFormat="1" applyFont="1"/>
    <xf numFmtId="10" fontId="38" fillId="30" borderId="22" xfId="69" applyNumberFormat="1" applyFont="1" applyFill="1" applyBorder="1" applyAlignment="1" applyProtection="1">
      <alignment horizontal="left"/>
      <protection locked="0"/>
    </xf>
    <xf numFmtId="170" fontId="38" fillId="0" borderId="20" xfId="69" applyNumberFormat="1" applyFont="1" applyBorder="1"/>
    <xf numFmtId="171" fontId="1" fillId="0" borderId="0" xfId="68" applyNumberFormat="1" applyFont="1"/>
    <xf numFmtId="0" fontId="39" fillId="0" borderId="0" xfId="68" applyFont="1"/>
    <xf numFmtId="2" fontId="40" fillId="0" borderId="0" xfId="68" applyNumberFormat="1" applyFont="1"/>
    <xf numFmtId="10" fontId="40" fillId="0" borderId="0" xfId="69" applyNumberFormat="1" applyFont="1" applyBorder="1"/>
    <xf numFmtId="176" fontId="38" fillId="0" borderId="0" xfId="71" applyNumberFormat="1" applyFont="1"/>
    <xf numFmtId="175" fontId="38" fillId="0" borderId="0" xfId="49" applyNumberFormat="1" applyFont="1"/>
    <xf numFmtId="176" fontId="1" fillId="0" borderId="0" xfId="72" applyNumberFormat="1" applyFont="1"/>
    <xf numFmtId="177" fontId="1" fillId="0" borderId="0" xfId="49" applyNumberFormat="1" applyFont="1"/>
    <xf numFmtId="176" fontId="38" fillId="0" borderId="15" xfId="71" applyNumberFormat="1" applyFont="1" applyBorder="1" applyAlignment="1" applyProtection="1">
      <alignment horizontal="left"/>
      <protection hidden="1"/>
    </xf>
    <xf numFmtId="0" fontId="1" fillId="0" borderId="36" xfId="68" applyFont="1" applyBorder="1" applyAlignment="1">
      <alignment horizontal="center"/>
    </xf>
    <xf numFmtId="176" fontId="38" fillId="0" borderId="16" xfId="71" applyNumberFormat="1" applyFont="1" applyBorder="1" applyAlignment="1" applyProtection="1">
      <alignment horizontal="left"/>
      <protection hidden="1"/>
    </xf>
    <xf numFmtId="0" fontId="1" fillId="0" borderId="43" xfId="68" applyFont="1" applyBorder="1"/>
    <xf numFmtId="0" fontId="1" fillId="0" borderId="35" xfId="68" applyFont="1" applyBorder="1"/>
    <xf numFmtId="0" fontId="1" fillId="0" borderId="44" xfId="68" applyFont="1" applyBorder="1"/>
    <xf numFmtId="0" fontId="1" fillId="0" borderId="39" xfId="68" applyFont="1" applyBorder="1"/>
    <xf numFmtId="9" fontId="38" fillId="0" borderId="0" xfId="69" applyFont="1"/>
    <xf numFmtId="0" fontId="1" fillId="0" borderId="38" xfId="68" applyFont="1" applyBorder="1"/>
    <xf numFmtId="0" fontId="1" fillId="0" borderId="32" xfId="68" applyFont="1" applyBorder="1"/>
    <xf numFmtId="0" fontId="1" fillId="0" borderId="36" xfId="68" applyFont="1" applyBorder="1"/>
    <xf numFmtId="9" fontId="38" fillId="0" borderId="0" xfId="0" applyNumberFormat="1" applyFont="1"/>
    <xf numFmtId="0" fontId="1" fillId="0" borderId="21" xfId="68" applyFont="1" applyBorder="1" applyAlignment="1">
      <alignment horizontal="right"/>
    </xf>
    <xf numFmtId="10" fontId="38" fillId="30" borderId="25" xfId="68" applyNumberFormat="1" applyFont="1" applyFill="1" applyBorder="1" applyAlignment="1" applyProtection="1">
      <alignment horizontal="center"/>
      <protection locked="0"/>
    </xf>
    <xf numFmtId="0" fontId="38" fillId="31" borderId="21" xfId="68" applyFont="1" applyFill="1" applyBorder="1"/>
    <xf numFmtId="2" fontId="38" fillId="0" borderId="22" xfId="68" applyNumberFormat="1" applyFont="1" applyBorder="1"/>
    <xf numFmtId="10" fontId="38" fillId="0" borderId="22" xfId="69" applyNumberFormat="1" applyFont="1" applyBorder="1"/>
    <xf numFmtId="170" fontId="38" fillId="0" borderId="22" xfId="69" applyNumberFormat="1" applyFont="1" applyBorder="1"/>
    <xf numFmtId="10" fontId="38" fillId="29" borderId="20" xfId="69" applyNumberFormat="1" applyFont="1" applyFill="1" applyBorder="1"/>
    <xf numFmtId="2" fontId="38" fillId="31" borderId="21" xfId="68" applyNumberFormat="1" applyFont="1" applyFill="1" applyBorder="1"/>
    <xf numFmtId="175" fontId="38" fillId="29" borderId="20" xfId="69" applyNumberFormat="1" applyFont="1" applyFill="1" applyBorder="1"/>
    <xf numFmtId="9" fontId="38" fillId="31" borderId="29" xfId="69" applyFont="1" applyFill="1" applyBorder="1" applyAlignment="1">
      <alignment horizontal="center"/>
    </xf>
    <xf numFmtId="10" fontId="38" fillId="31" borderId="26" xfId="68" applyNumberFormat="1" applyFont="1" applyFill="1" applyBorder="1" applyAlignment="1">
      <alignment horizontal="center"/>
    </xf>
    <xf numFmtId="171" fontId="38" fillId="0" borderId="26" xfId="68" applyNumberFormat="1" applyFont="1" applyBorder="1" applyAlignment="1">
      <alignment horizontal="center"/>
    </xf>
    <xf numFmtId="171" fontId="38" fillId="0" borderId="48" xfId="68" applyNumberFormat="1" applyFont="1" applyBorder="1" applyAlignment="1">
      <alignment horizontal="center"/>
    </xf>
    <xf numFmtId="171" fontId="38" fillId="0" borderId="49" xfId="70" applyNumberFormat="1" applyFont="1" applyBorder="1" applyAlignment="1">
      <alignment horizontal="center"/>
    </xf>
    <xf numFmtId="175" fontId="38" fillId="0" borderId="22" xfId="69" applyNumberFormat="1" applyFont="1" applyBorder="1"/>
    <xf numFmtId="9" fontId="1" fillId="31" borderId="22" xfId="68" applyNumberFormat="1" applyFont="1" applyFill="1" applyBorder="1" applyProtection="1">
      <protection hidden="1"/>
    </xf>
    <xf numFmtId="9" fontId="1" fillId="31" borderId="20" xfId="68" applyNumberFormat="1" applyFont="1" applyFill="1" applyBorder="1" applyProtection="1">
      <protection hidden="1"/>
    </xf>
    <xf numFmtId="0" fontId="2" fillId="0" borderId="16" xfId="68" applyBorder="1"/>
    <xf numFmtId="170" fontId="1" fillId="31" borderId="25" xfId="68" applyNumberFormat="1" applyFont="1" applyFill="1" applyBorder="1"/>
    <xf numFmtId="170" fontId="1" fillId="31" borderId="22" xfId="68" applyNumberFormat="1" applyFont="1" applyFill="1" applyBorder="1"/>
    <xf numFmtId="9" fontId="38" fillId="0" borderId="33" xfId="49" applyFont="1" applyBorder="1"/>
    <xf numFmtId="9" fontId="38" fillId="0" borderId="41" xfId="49" applyFont="1" applyBorder="1"/>
    <xf numFmtId="9" fontId="38" fillId="0" borderId="42" xfId="49" applyFont="1" applyBorder="1"/>
    <xf numFmtId="9" fontId="38" fillId="31" borderId="33" xfId="49" applyFont="1" applyFill="1" applyBorder="1"/>
    <xf numFmtId="9" fontId="38" fillId="31" borderId="37" xfId="49" applyFont="1" applyFill="1" applyBorder="1"/>
    <xf numFmtId="9" fontId="38" fillId="31" borderId="41" xfId="49" applyFont="1" applyFill="1" applyBorder="1"/>
    <xf numFmtId="9" fontId="38" fillId="31" borderId="42" xfId="49" applyFont="1" applyFill="1" applyBorder="1"/>
    <xf numFmtId="9" fontId="1" fillId="31" borderId="33" xfId="68" applyNumberFormat="1" applyFont="1" applyFill="1" applyBorder="1"/>
    <xf numFmtId="9" fontId="1" fillId="31" borderId="37" xfId="68" applyNumberFormat="1" applyFont="1" applyFill="1" applyBorder="1"/>
    <xf numFmtId="9" fontId="1" fillId="31" borderId="41" xfId="68" applyNumberFormat="1" applyFont="1" applyFill="1" applyBorder="1"/>
    <xf numFmtId="9" fontId="1" fillId="31" borderId="42" xfId="68" applyNumberFormat="1" applyFont="1" applyFill="1" applyBorder="1"/>
    <xf numFmtId="0" fontId="1" fillId="0" borderId="0" xfId="68" applyFont="1" applyAlignment="1">
      <alignment horizontal="center"/>
    </xf>
    <xf numFmtId="170" fontId="1" fillId="31" borderId="30" xfId="68" applyNumberFormat="1" applyFont="1" applyFill="1" applyBorder="1"/>
    <xf numFmtId="170" fontId="1" fillId="31" borderId="20" xfId="68" applyNumberFormat="1" applyFont="1" applyFill="1" applyBorder="1"/>
    <xf numFmtId="175" fontId="38" fillId="0" borderId="21" xfId="69" applyNumberFormat="1" applyFont="1" applyBorder="1"/>
    <xf numFmtId="0" fontId="1" fillId="0" borderId="18" xfId="68" applyFont="1" applyBorder="1"/>
    <xf numFmtId="10" fontId="2" fillId="0" borderId="0" xfId="68" applyNumberFormat="1"/>
    <xf numFmtId="0" fontId="38" fillId="0" borderId="19" xfId="0" applyFont="1" applyBorder="1" applyAlignment="1">
      <alignment horizontal="center"/>
    </xf>
    <xf numFmtId="0" fontId="38" fillId="0" borderId="17" xfId="0" applyFont="1" applyBorder="1"/>
    <xf numFmtId="0" fontId="38" fillId="0" borderId="18" xfId="0" applyFont="1" applyBorder="1" applyAlignment="1">
      <alignment horizontal="center"/>
    </xf>
    <xf numFmtId="0" fontId="38" fillId="0" borderId="14" xfId="0" applyFont="1" applyBorder="1"/>
    <xf numFmtId="0" fontId="38" fillId="0" borderId="15" xfId="0" applyFont="1" applyBorder="1"/>
    <xf numFmtId="9" fontId="38" fillId="0" borderId="33" xfId="49" applyFont="1" applyFill="1" applyBorder="1"/>
    <xf numFmtId="0" fontId="38" fillId="0" borderId="22" xfId="0" applyFont="1" applyBorder="1"/>
    <xf numFmtId="0" fontId="38" fillId="0" borderId="16" xfId="0" applyFont="1" applyBorder="1"/>
    <xf numFmtId="172" fontId="38" fillId="0" borderId="0" xfId="0" applyNumberFormat="1" applyFont="1"/>
    <xf numFmtId="49" fontId="38" fillId="0" borderId="32" xfId="0" applyNumberFormat="1" applyFont="1" applyBorder="1" applyAlignment="1">
      <alignment horizontal="right"/>
    </xf>
    <xf numFmtId="49" fontId="38" fillId="0" borderId="31" xfId="0" applyNumberFormat="1" applyFont="1" applyBorder="1" applyAlignment="1">
      <alignment horizontal="right"/>
    </xf>
    <xf numFmtId="0" fontId="40" fillId="0" borderId="22" xfId="0" applyFont="1" applyBorder="1"/>
    <xf numFmtId="172" fontId="38" fillId="0" borderId="25" xfId="0" applyNumberFormat="1" applyFont="1" applyBorder="1"/>
    <xf numFmtId="172" fontId="38" fillId="0" borderId="26" xfId="0" applyNumberFormat="1" applyFont="1" applyBorder="1"/>
    <xf numFmtId="172" fontId="38" fillId="30" borderId="25" xfId="0" applyNumberFormat="1" applyFont="1" applyFill="1" applyBorder="1"/>
    <xf numFmtId="172" fontId="38" fillId="30" borderId="26" xfId="0" applyNumberFormat="1" applyFont="1" applyFill="1" applyBorder="1"/>
    <xf numFmtId="0" fontId="38" fillId="30" borderId="25" xfId="0" applyFont="1" applyFill="1" applyBorder="1" applyAlignment="1">
      <alignment horizontal="right"/>
    </xf>
    <xf numFmtId="0" fontId="38" fillId="30" borderId="26" xfId="0" applyFont="1" applyFill="1" applyBorder="1" applyAlignment="1">
      <alignment horizontal="right"/>
    </xf>
    <xf numFmtId="172" fontId="38" fillId="0" borderId="30" xfId="0" applyNumberFormat="1" applyFont="1" applyBorder="1"/>
    <xf numFmtId="172" fontId="38" fillId="0" borderId="29" xfId="0" applyNumberFormat="1" applyFont="1" applyBorder="1"/>
    <xf numFmtId="172" fontId="38" fillId="0" borderId="22" xfId="0" applyNumberFormat="1" applyFont="1" applyBorder="1"/>
    <xf numFmtId="0" fontId="38" fillId="30" borderId="22" xfId="0" applyFont="1" applyFill="1" applyBorder="1" applyAlignment="1">
      <alignment horizontal="right"/>
    </xf>
    <xf numFmtId="172" fontId="38" fillId="30" borderId="22" xfId="0" applyNumberFormat="1" applyFont="1" applyFill="1" applyBorder="1"/>
    <xf numFmtId="172" fontId="38" fillId="0" borderId="21" xfId="0" applyNumberFormat="1" applyFont="1" applyBorder="1"/>
    <xf numFmtId="172" fontId="38" fillId="29" borderId="20" xfId="0" applyNumberFormat="1" applyFont="1" applyFill="1" applyBorder="1"/>
    <xf numFmtId="172" fontId="38" fillId="31" borderId="22" xfId="0" applyNumberFormat="1" applyFont="1" applyFill="1" applyBorder="1"/>
    <xf numFmtId="9" fontId="38" fillId="0" borderId="37" xfId="49" applyFont="1" applyFill="1" applyBorder="1"/>
    <xf numFmtId="0" fontId="0" fillId="0" borderId="38" xfId="0" applyBorder="1"/>
    <xf numFmtId="49" fontId="38" fillId="0" borderId="36" xfId="0" applyNumberFormat="1" applyFont="1" applyBorder="1" applyAlignment="1">
      <alignment horizontal="right"/>
    </xf>
    <xf numFmtId="0" fontId="0" fillId="0" borderId="39" xfId="0" applyBorder="1"/>
    <xf numFmtId="0" fontId="38" fillId="0" borderId="40" xfId="0" applyFont="1" applyBorder="1"/>
    <xf numFmtId="0" fontId="38" fillId="0" borderId="17" xfId="67" applyFont="1" applyBorder="1" applyAlignment="1">
      <alignment horizontal="center"/>
    </xf>
    <xf numFmtId="0" fontId="38" fillId="0" borderId="18" xfId="67" applyFont="1" applyBorder="1" applyAlignment="1">
      <alignment horizontal="center"/>
    </xf>
    <xf numFmtId="0" fontId="38" fillId="0" borderId="23" xfId="67" applyFont="1" applyBorder="1" applyAlignment="1">
      <alignment horizontal="center"/>
    </xf>
    <xf numFmtId="0" fontId="38" fillId="0" borderId="19" xfId="67" applyFont="1" applyBorder="1" applyAlignment="1">
      <alignment horizontal="center"/>
    </xf>
    <xf numFmtId="171" fontId="38" fillId="0" borderId="0" xfId="67" applyNumberFormat="1" applyFont="1"/>
    <xf numFmtId="170" fontId="38" fillId="0" borderId="0" xfId="49" applyNumberFormat="1" applyFont="1"/>
    <xf numFmtId="9" fontId="38" fillId="0" borderId="0" xfId="67" applyNumberFormat="1" applyFont="1"/>
    <xf numFmtId="0" fontId="38" fillId="0" borderId="0" xfId="67" applyFont="1"/>
    <xf numFmtId="173" fontId="38" fillId="30" borderId="25" xfId="67" applyNumberFormat="1" applyFont="1" applyFill="1" applyBorder="1"/>
    <xf numFmtId="173" fontId="38" fillId="30" borderId="30" xfId="67" applyNumberFormat="1" applyFont="1" applyFill="1" applyBorder="1"/>
    <xf numFmtId="173" fontId="38" fillId="29" borderId="0" xfId="67" applyNumberFormat="1" applyFont="1" applyFill="1"/>
    <xf numFmtId="173" fontId="38" fillId="29" borderId="25" xfId="67" applyNumberFormat="1" applyFont="1" applyFill="1" applyBorder="1"/>
    <xf numFmtId="173" fontId="38" fillId="29" borderId="26" xfId="67" applyNumberFormat="1" applyFont="1" applyFill="1" applyBorder="1"/>
    <xf numFmtId="173" fontId="38" fillId="29" borderId="28" xfId="67" applyNumberFormat="1" applyFont="1" applyFill="1" applyBorder="1"/>
    <xf numFmtId="173" fontId="38" fillId="29" borderId="30" xfId="67" applyNumberFormat="1" applyFont="1" applyFill="1" applyBorder="1"/>
    <xf numFmtId="173" fontId="38" fillId="29" borderId="29" xfId="67" applyNumberFormat="1" applyFont="1" applyFill="1" applyBorder="1"/>
    <xf numFmtId="173" fontId="38" fillId="31" borderId="15" xfId="67" applyNumberFormat="1" applyFont="1" applyFill="1" applyBorder="1"/>
    <xf numFmtId="173" fontId="38" fillId="31" borderId="16" xfId="67" applyNumberFormat="1" applyFont="1" applyFill="1" applyBorder="1"/>
    <xf numFmtId="0" fontId="38" fillId="0" borderId="18" xfId="0" applyFont="1" applyBorder="1"/>
    <xf numFmtId="0" fontId="38" fillId="0" borderId="19" xfId="0" applyFont="1" applyBorder="1"/>
    <xf numFmtId="173" fontId="38" fillId="0" borderId="0" xfId="0" applyNumberFormat="1" applyFont="1"/>
    <xf numFmtId="10" fontId="38" fillId="0" borderId="0" xfId="49" applyNumberFormat="1" applyFont="1" applyBorder="1"/>
    <xf numFmtId="2" fontId="38" fillId="0" borderId="0" xfId="49" applyNumberFormat="1" applyFont="1" applyBorder="1"/>
    <xf numFmtId="10" fontId="38" fillId="30" borderId="24" xfId="49" applyNumberFormat="1" applyFont="1" applyFill="1" applyBorder="1" applyProtection="1"/>
    <xf numFmtId="172" fontId="38" fillId="30" borderId="24" xfId="49" applyNumberFormat="1" applyFont="1" applyFill="1" applyBorder="1" applyProtection="1">
      <protection locked="0"/>
    </xf>
    <xf numFmtId="10" fontId="38" fillId="30" borderId="25" xfId="49" applyNumberFormat="1" applyFont="1" applyFill="1" applyBorder="1" applyProtection="1"/>
    <xf numFmtId="172" fontId="38" fillId="30" borderId="25" xfId="49" applyNumberFormat="1" applyFont="1" applyFill="1" applyBorder="1" applyProtection="1">
      <protection locked="0"/>
    </xf>
    <xf numFmtId="173" fontId="38" fillId="32" borderId="21" xfId="49" applyNumberFormat="1" applyFont="1" applyFill="1" applyBorder="1" applyProtection="1"/>
    <xf numFmtId="173" fontId="38" fillId="32" borderId="22" xfId="49" applyNumberFormat="1" applyFont="1" applyFill="1" applyBorder="1" applyProtection="1"/>
    <xf numFmtId="0" fontId="38" fillId="30" borderId="21" xfId="0" applyFont="1" applyFill="1" applyBorder="1"/>
    <xf numFmtId="0" fontId="38" fillId="30" borderId="22" xfId="0" applyFont="1" applyFill="1" applyBorder="1"/>
    <xf numFmtId="9" fontId="38" fillId="30" borderId="22" xfId="0" applyNumberFormat="1" applyFont="1" applyFill="1" applyBorder="1" applyProtection="1">
      <protection locked="0"/>
    </xf>
    <xf numFmtId="3" fontId="38" fillId="30" borderId="22" xfId="0" applyNumberFormat="1" applyFont="1" applyFill="1" applyBorder="1"/>
    <xf numFmtId="10" fontId="38" fillId="30" borderId="20" xfId="0" applyNumberFormat="1" applyFont="1" applyFill="1" applyBorder="1"/>
    <xf numFmtId="0" fontId="38" fillId="29" borderId="21" xfId="0" applyFont="1" applyFill="1" applyBorder="1"/>
    <xf numFmtId="0" fontId="38" fillId="29" borderId="22" xfId="0" applyFont="1" applyFill="1" applyBorder="1"/>
    <xf numFmtId="173" fontId="38" fillId="29" borderId="20" xfId="0" applyNumberFormat="1" applyFont="1" applyFill="1" applyBorder="1"/>
    <xf numFmtId="0" fontId="1" fillId="0" borderId="15" xfId="68" applyFont="1" applyBorder="1" applyAlignment="1">
      <alignment horizontal="left"/>
    </xf>
    <xf numFmtId="0" fontId="1" fillId="0" borderId="0" xfId="68" applyFont="1" applyAlignment="1">
      <alignment horizontal="left"/>
    </xf>
    <xf numFmtId="0" fontId="1" fillId="0" borderId="16" xfId="68" applyFont="1" applyBorder="1" applyAlignment="1">
      <alignment horizontal="left"/>
    </xf>
    <xf numFmtId="0" fontId="1" fillId="0" borderId="28" xfId="68" applyFont="1" applyBorder="1" applyAlignment="1">
      <alignment horizontal="left"/>
    </xf>
    <xf numFmtId="0" fontId="1" fillId="0" borderId="17" xfId="68" applyFont="1" applyBorder="1" applyAlignment="1">
      <alignment horizontal="center"/>
    </xf>
    <xf numFmtId="0" fontId="1" fillId="0" borderId="23" xfId="68" applyFont="1" applyBorder="1" applyAlignment="1">
      <alignment horizontal="center"/>
    </xf>
    <xf numFmtId="0" fontId="1" fillId="0" borderId="19" xfId="68" applyFont="1" applyBorder="1" applyAlignment="1">
      <alignment horizontal="center"/>
    </xf>
    <xf numFmtId="0" fontId="1" fillId="0" borderId="14" xfId="68" applyFont="1" applyBorder="1" applyAlignment="1">
      <alignment horizontal="left"/>
    </xf>
    <xf numFmtId="0" fontId="1" fillId="0" borderId="52" xfId="68" applyFont="1" applyBorder="1" applyAlignment="1">
      <alignment horizontal="left"/>
    </xf>
    <xf numFmtId="0" fontId="1" fillId="0" borderId="53" xfId="68" applyFont="1" applyBorder="1" applyAlignment="1">
      <alignment horizontal="left"/>
    </xf>
    <xf numFmtId="0" fontId="1" fillId="0" borderId="54" xfId="68" applyFont="1" applyBorder="1" applyAlignment="1">
      <alignment horizontal="left"/>
    </xf>
    <xf numFmtId="0" fontId="37" fillId="0" borderId="17" xfId="68" applyFont="1" applyBorder="1" applyAlignment="1">
      <alignment horizontal="center"/>
    </xf>
    <xf numFmtId="0" fontId="37" fillId="0" borderId="23" xfId="68" applyFont="1" applyBorder="1" applyAlignment="1">
      <alignment horizontal="center"/>
    </xf>
    <xf numFmtId="0" fontId="37" fillId="0" borderId="19" xfId="68" applyFont="1" applyBorder="1" applyAlignment="1">
      <alignment horizontal="center"/>
    </xf>
    <xf numFmtId="0" fontId="37" fillId="0" borderId="14" xfId="68" applyFont="1" applyBorder="1" applyAlignment="1">
      <alignment horizontal="center"/>
    </xf>
    <xf numFmtId="0" fontId="37" fillId="0" borderId="50" xfId="68" applyFont="1" applyBorder="1" applyAlignment="1">
      <alignment horizontal="center"/>
    </xf>
    <xf numFmtId="0" fontId="37" fillId="0" borderId="27" xfId="68" applyFont="1" applyBorder="1" applyAlignment="1">
      <alignment horizontal="center"/>
    </xf>
    <xf numFmtId="0" fontId="1" fillId="0" borderId="50" xfId="68" applyFont="1" applyBorder="1" applyAlignment="1">
      <alignment horizontal="left"/>
    </xf>
    <xf numFmtId="0" fontId="1" fillId="0" borderId="34" xfId="68" applyFont="1" applyBorder="1" applyAlignment="1">
      <alignment horizontal="center"/>
    </xf>
    <xf numFmtId="0" fontId="1" fillId="0" borderId="51" xfId="68" applyFont="1" applyBorder="1" applyAlignment="1">
      <alignment horizontal="center"/>
    </xf>
    <xf numFmtId="0" fontId="38" fillId="0" borderId="14" xfId="0" applyFont="1" applyBorder="1" applyAlignment="1">
      <alignment horizontal="center" vertical="center"/>
    </xf>
    <xf numFmtId="0" fontId="38" fillId="0" borderId="16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/>
    </xf>
    <xf numFmtId="0" fontId="38" fillId="0" borderId="19" xfId="0" applyFont="1" applyBorder="1" applyAlignment="1">
      <alignment horizontal="center"/>
    </xf>
    <xf numFmtId="0" fontId="38" fillId="0" borderId="23" xfId="0" applyFont="1" applyBorder="1" applyAlignment="1">
      <alignment horizontal="center"/>
    </xf>
    <xf numFmtId="0" fontId="41" fillId="0" borderId="14" xfId="0" applyFont="1" applyBorder="1" applyAlignment="1">
      <alignment horizontal="center"/>
    </xf>
    <xf numFmtId="0" fontId="41" fillId="0" borderId="27" xfId="0" applyFont="1" applyBorder="1" applyAlignment="1">
      <alignment horizontal="center"/>
    </xf>
    <xf numFmtId="171" fontId="41" fillId="0" borderId="17" xfId="0" applyNumberFormat="1" applyFont="1" applyBorder="1" applyAlignment="1">
      <alignment horizontal="center"/>
    </xf>
    <xf numFmtId="171" fontId="41" fillId="0" borderId="23" xfId="0" applyNumberFormat="1" applyFont="1" applyBorder="1" applyAlignment="1">
      <alignment horizontal="center"/>
    </xf>
    <xf numFmtId="171" fontId="41" fillId="0" borderId="19" xfId="0" applyNumberFormat="1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0" fontId="41" fillId="0" borderId="19" xfId="0" applyFont="1" applyBorder="1" applyAlignment="1">
      <alignment horizontal="center"/>
    </xf>
  </cellXfs>
  <cellStyles count="74"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26" builtinId="27" customBuiltin="1"/>
    <cellStyle name="Calculation" xfId="27" builtinId="22" customBuiltin="1"/>
    <cellStyle name="Check Cell" xfId="28" builtinId="23" customBuiltin="1"/>
    <cellStyle name="Comma" xfId="72" builtinId="3"/>
    <cellStyle name="Comma 2" xfId="66" xr:uid="{00000000-0005-0000-0000-00001C000000}"/>
    <cellStyle name="Comma 3" xfId="71" xr:uid="{B5D3E40C-2C21-4176-A9EF-E5AA2440BA10}"/>
    <cellStyle name="Data" xfId="29" xr:uid="{00000000-0005-0000-0000-00001D000000}"/>
    <cellStyle name="Data 2" xfId="59" xr:uid="{00000000-0005-0000-0000-00001E000000}"/>
    <cellStyle name="DataInput" xfId="30" xr:uid="{00000000-0005-0000-0000-00001F000000}"/>
    <cellStyle name="DataInput 2" xfId="60" xr:uid="{00000000-0005-0000-0000-000020000000}"/>
    <cellStyle name="Explanatory Text" xfId="31" builtinId="53" customBuiltin="1"/>
    <cellStyle name="Good" xfId="32" builtinId="26" customBuiltin="1"/>
    <cellStyle name="Header" xfId="33" xr:uid="{00000000-0005-0000-0000-000023000000}"/>
    <cellStyle name="Header 2" xfId="61" xr:uid="{00000000-0005-0000-0000-000024000000}"/>
    <cellStyle name="Heading 1" xfId="34" builtinId="16" customBuiltin="1"/>
    <cellStyle name="Heading 2" xfId="35" builtinId="17" customBuiltin="1"/>
    <cellStyle name="Heading 3" xfId="36" builtinId="18" customBuiltin="1"/>
    <cellStyle name="Heading 4" xfId="37" builtinId="19" customBuiltin="1"/>
    <cellStyle name="Input" xfId="38" builtinId="20" customBuiltin="1"/>
    <cellStyle name="Linked Cell" xfId="39" builtinId="24" customBuiltin="1"/>
    <cellStyle name="Milliers [0]_rating factor" xfId="40" xr:uid="{00000000-0005-0000-0000-00002B000000}"/>
    <cellStyle name="Milliers_rating factor" xfId="41" xr:uid="{00000000-0005-0000-0000-00002C000000}"/>
    <cellStyle name="Monétaire [0]_rating factor" xfId="42" xr:uid="{00000000-0005-0000-0000-00002D000000}"/>
    <cellStyle name="Monétaire_rating factor" xfId="43" xr:uid="{00000000-0005-0000-0000-00002E000000}"/>
    <cellStyle name="Month" xfId="44" xr:uid="{00000000-0005-0000-0000-00002F000000}"/>
    <cellStyle name="Month 2" xfId="62" xr:uid="{00000000-0005-0000-0000-000030000000}"/>
    <cellStyle name="Neutral" xfId="45" builtinId="28" customBuiltin="1"/>
    <cellStyle name="Normal" xfId="0" builtinId="0"/>
    <cellStyle name="Normal 2" xfId="57" xr:uid="{00000000-0005-0000-0000-000033000000}"/>
    <cellStyle name="Normal 2 2" xfId="70" xr:uid="{71536AEC-B712-44FE-B9C5-799E8265487D}"/>
    <cellStyle name="Normal 3" xfId="67" xr:uid="{5CB20C67-C0E2-400D-8CDD-F864DDE80DB5}"/>
    <cellStyle name="Normal 4" xfId="68" xr:uid="{914AD6CD-E761-4A29-8E34-47CE94FD7F83}"/>
    <cellStyle name="Normal_CreditDerivsExamples" xfId="73" xr:uid="{E5FFDD01-BFE8-4B67-B01C-E8AAAE1901CC}"/>
    <cellStyle name="Normal_LFS_CollateralandCntrptyRisk" xfId="46" xr:uid="{00000000-0005-0000-0000-000034000000}"/>
    <cellStyle name="Note" xfId="47" builtinId="10" customBuiltin="1"/>
    <cellStyle name="Output" xfId="48" builtinId="21" customBuiltin="1"/>
    <cellStyle name="Per cent" xfId="49" builtinId="5"/>
    <cellStyle name="Percent 2" xfId="63" xr:uid="{00000000-0005-0000-0000-000038000000}"/>
    <cellStyle name="Percent 3" xfId="69" xr:uid="{2F2BC685-0D79-4B43-BA65-1028969A6B5A}"/>
    <cellStyle name="PricingProducts" xfId="50" xr:uid="{00000000-0005-0000-0000-000039000000}"/>
    <cellStyle name="Style 1" xfId="1" xr:uid="{00000000-0005-0000-0000-00003A000000}"/>
    <cellStyle name="Style 1 2" xfId="58" xr:uid="{00000000-0005-0000-0000-00003B000000}"/>
    <cellStyle name="TIMES" xfId="51" xr:uid="{00000000-0005-0000-0000-00003C000000}"/>
    <cellStyle name="TIMES 2" xfId="64" xr:uid="{00000000-0005-0000-0000-00003D000000}"/>
    <cellStyle name="Title" xfId="52" builtinId="15" customBuiltin="1"/>
    <cellStyle name="Total" xfId="53" builtinId="25" customBuiltin="1"/>
    <cellStyle name="Warning Text" xfId="54" builtinId="11" customBuiltin="1"/>
    <cellStyle name="WASP_PLStyle" xfId="55" xr:uid="{00000000-0005-0000-0000-000041000000}"/>
    <cellStyle name="Year" xfId="56" xr:uid="{00000000-0005-0000-0000-000042000000}"/>
    <cellStyle name="Year 2" xfId="65" xr:uid="{00000000-0005-0000-0000-00004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'12.3 (EEPE)'!$C$8</c:f>
              <c:strCache>
                <c:ptCount val="1"/>
                <c:pt idx="0">
                  <c:v>EE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'12.3 (EEPE)'!$B$9:$B$33</c:f>
              <c:numCache>
                <c:formatCode>0.000</c:formatCode>
                <c:ptCount val="25"/>
                <c:pt idx="0">
                  <c:v>0</c:v>
                </c:pt>
                <c:pt idx="1">
                  <c:v>4.1666666666666664E-2</c:v>
                </c:pt>
                <c:pt idx="2">
                  <c:v>8.3333333333333329E-2</c:v>
                </c:pt>
                <c:pt idx="3">
                  <c:v>0.125</c:v>
                </c:pt>
                <c:pt idx="4">
                  <c:v>0.16666666666666666</c:v>
                </c:pt>
                <c:pt idx="5">
                  <c:v>0.20833333333333331</c:v>
                </c:pt>
                <c:pt idx="6">
                  <c:v>0.24999999999999997</c:v>
                </c:pt>
                <c:pt idx="7">
                  <c:v>0.29166666666666663</c:v>
                </c:pt>
                <c:pt idx="8">
                  <c:v>0.33333333333333331</c:v>
                </c:pt>
                <c:pt idx="9">
                  <c:v>0.375</c:v>
                </c:pt>
                <c:pt idx="10">
                  <c:v>0.41666666666666669</c:v>
                </c:pt>
                <c:pt idx="11">
                  <c:v>0.45833333333333337</c:v>
                </c:pt>
                <c:pt idx="12">
                  <c:v>0.5</c:v>
                </c:pt>
                <c:pt idx="13">
                  <c:v>0.54166666666666663</c:v>
                </c:pt>
                <c:pt idx="14">
                  <c:v>0.58333333333333326</c:v>
                </c:pt>
                <c:pt idx="15">
                  <c:v>0.62499999999999989</c:v>
                </c:pt>
                <c:pt idx="16">
                  <c:v>0.66666666666666652</c:v>
                </c:pt>
                <c:pt idx="17">
                  <c:v>0.70833333333333315</c:v>
                </c:pt>
                <c:pt idx="18">
                  <c:v>0.74999999999999978</c:v>
                </c:pt>
                <c:pt idx="19">
                  <c:v>0.79166666666666641</c:v>
                </c:pt>
                <c:pt idx="20">
                  <c:v>0.83333333333333304</c:v>
                </c:pt>
                <c:pt idx="21">
                  <c:v>0.87499999999999967</c:v>
                </c:pt>
                <c:pt idx="22">
                  <c:v>0.9166666666666663</c:v>
                </c:pt>
                <c:pt idx="23">
                  <c:v>0.95833333333333293</c:v>
                </c:pt>
                <c:pt idx="24">
                  <c:v>0.99999999999999956</c:v>
                </c:pt>
              </c:numCache>
            </c:numRef>
          </c:xVal>
          <c:yVal>
            <c:numRef>
              <c:f>'12.3 (EEPE)'!$C$9:$C$33</c:f>
              <c:numCache>
                <c:formatCode>0.000</c:formatCode>
                <c:ptCount val="25"/>
                <c:pt idx="0">
                  <c:v>0.11</c:v>
                </c:pt>
                <c:pt idx="1">
                  <c:v>0.21</c:v>
                </c:pt>
                <c:pt idx="2">
                  <c:v>0.28999999999999998</c:v>
                </c:pt>
                <c:pt idx="3">
                  <c:v>0.4</c:v>
                </c:pt>
                <c:pt idx="4">
                  <c:v>0.62</c:v>
                </c:pt>
                <c:pt idx="5">
                  <c:v>0.45</c:v>
                </c:pt>
                <c:pt idx="6">
                  <c:v>0.35</c:v>
                </c:pt>
                <c:pt idx="7">
                  <c:v>0.38</c:v>
                </c:pt>
                <c:pt idx="8">
                  <c:v>0.55000000000000004</c:v>
                </c:pt>
                <c:pt idx="9">
                  <c:v>0.75</c:v>
                </c:pt>
                <c:pt idx="10">
                  <c:v>0.94</c:v>
                </c:pt>
                <c:pt idx="11">
                  <c:v>0.52</c:v>
                </c:pt>
                <c:pt idx="12">
                  <c:v>0.4</c:v>
                </c:pt>
                <c:pt idx="13">
                  <c:v>0.35</c:v>
                </c:pt>
                <c:pt idx="14">
                  <c:v>0.3</c:v>
                </c:pt>
                <c:pt idx="15">
                  <c:v>0.25</c:v>
                </c:pt>
                <c:pt idx="16">
                  <c:v>0.22</c:v>
                </c:pt>
                <c:pt idx="17">
                  <c:v>0.2</c:v>
                </c:pt>
                <c:pt idx="18">
                  <c:v>0.15599999999999997</c:v>
                </c:pt>
                <c:pt idx="19">
                  <c:v>0.1</c:v>
                </c:pt>
                <c:pt idx="20">
                  <c:v>0.05</c:v>
                </c:pt>
                <c:pt idx="21">
                  <c:v>0.03</c:v>
                </c:pt>
                <c:pt idx="22">
                  <c:v>9.9999999999999811E-3</c:v>
                </c:pt>
                <c:pt idx="23">
                  <c:v>0</c:v>
                </c:pt>
                <c:pt idx="2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4C-48CA-B891-8487123F8BB5}"/>
            </c:ext>
          </c:extLst>
        </c:ser>
        <c:ser>
          <c:idx val="1"/>
          <c:order val="1"/>
          <c:tx>
            <c:strRef>
              <c:f>'12.3 (EEPE)'!$D$8</c:f>
              <c:strCache>
                <c:ptCount val="1"/>
                <c:pt idx="0">
                  <c:v>Effective EE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'12.3 (EEPE)'!$B$9:$B$33</c:f>
              <c:numCache>
                <c:formatCode>0.000</c:formatCode>
                <c:ptCount val="25"/>
                <c:pt idx="0">
                  <c:v>0</c:v>
                </c:pt>
                <c:pt idx="1">
                  <c:v>4.1666666666666664E-2</c:v>
                </c:pt>
                <c:pt idx="2">
                  <c:v>8.3333333333333329E-2</c:v>
                </c:pt>
                <c:pt idx="3">
                  <c:v>0.125</c:v>
                </c:pt>
                <c:pt idx="4">
                  <c:v>0.16666666666666666</c:v>
                </c:pt>
                <c:pt idx="5">
                  <c:v>0.20833333333333331</c:v>
                </c:pt>
                <c:pt idx="6">
                  <c:v>0.24999999999999997</c:v>
                </c:pt>
                <c:pt idx="7">
                  <c:v>0.29166666666666663</c:v>
                </c:pt>
                <c:pt idx="8">
                  <c:v>0.33333333333333331</c:v>
                </c:pt>
                <c:pt idx="9">
                  <c:v>0.375</c:v>
                </c:pt>
                <c:pt idx="10">
                  <c:v>0.41666666666666669</c:v>
                </c:pt>
                <c:pt idx="11">
                  <c:v>0.45833333333333337</c:v>
                </c:pt>
                <c:pt idx="12">
                  <c:v>0.5</c:v>
                </c:pt>
                <c:pt idx="13">
                  <c:v>0.54166666666666663</c:v>
                </c:pt>
                <c:pt idx="14">
                  <c:v>0.58333333333333326</c:v>
                </c:pt>
                <c:pt idx="15">
                  <c:v>0.62499999999999989</c:v>
                </c:pt>
                <c:pt idx="16">
                  <c:v>0.66666666666666652</c:v>
                </c:pt>
                <c:pt idx="17">
                  <c:v>0.70833333333333315</c:v>
                </c:pt>
                <c:pt idx="18">
                  <c:v>0.74999999999999978</c:v>
                </c:pt>
                <c:pt idx="19">
                  <c:v>0.79166666666666641</c:v>
                </c:pt>
                <c:pt idx="20">
                  <c:v>0.83333333333333304</c:v>
                </c:pt>
                <c:pt idx="21">
                  <c:v>0.87499999999999967</c:v>
                </c:pt>
                <c:pt idx="22">
                  <c:v>0.9166666666666663</c:v>
                </c:pt>
                <c:pt idx="23">
                  <c:v>0.95833333333333293</c:v>
                </c:pt>
                <c:pt idx="24">
                  <c:v>0.99999999999999956</c:v>
                </c:pt>
              </c:numCache>
            </c:numRef>
          </c:xVal>
          <c:yVal>
            <c:numRef>
              <c:f>'12.3 (EEPE)'!$D$9:$D$33</c:f>
              <c:numCache>
                <c:formatCode>0.000</c:formatCode>
                <c:ptCount val="25"/>
                <c:pt idx="0">
                  <c:v>0.11</c:v>
                </c:pt>
                <c:pt idx="1">
                  <c:v>0.21</c:v>
                </c:pt>
                <c:pt idx="2">
                  <c:v>0.28999999999999998</c:v>
                </c:pt>
                <c:pt idx="3">
                  <c:v>0.4</c:v>
                </c:pt>
                <c:pt idx="4">
                  <c:v>0.62</c:v>
                </c:pt>
                <c:pt idx="5">
                  <c:v>0.62</c:v>
                </c:pt>
                <c:pt idx="6">
                  <c:v>0.62</c:v>
                </c:pt>
                <c:pt idx="7">
                  <c:v>0.62</c:v>
                </c:pt>
                <c:pt idx="8">
                  <c:v>0.62</c:v>
                </c:pt>
                <c:pt idx="9">
                  <c:v>0.75</c:v>
                </c:pt>
                <c:pt idx="10">
                  <c:v>0.94</c:v>
                </c:pt>
                <c:pt idx="11">
                  <c:v>0.94</c:v>
                </c:pt>
                <c:pt idx="12">
                  <c:v>0.94</c:v>
                </c:pt>
                <c:pt idx="13">
                  <c:v>0.94</c:v>
                </c:pt>
                <c:pt idx="14">
                  <c:v>0.94</c:v>
                </c:pt>
                <c:pt idx="15">
                  <c:v>0.94</c:v>
                </c:pt>
                <c:pt idx="16">
                  <c:v>0.94</c:v>
                </c:pt>
                <c:pt idx="17">
                  <c:v>0.94</c:v>
                </c:pt>
                <c:pt idx="18">
                  <c:v>0.94</c:v>
                </c:pt>
                <c:pt idx="19">
                  <c:v>0.94</c:v>
                </c:pt>
                <c:pt idx="20">
                  <c:v>0.94</c:v>
                </c:pt>
                <c:pt idx="21">
                  <c:v>0.94</c:v>
                </c:pt>
                <c:pt idx="22">
                  <c:v>0.94</c:v>
                </c:pt>
                <c:pt idx="23">
                  <c:v>0.94</c:v>
                </c:pt>
                <c:pt idx="24">
                  <c:v>0.94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4C-48CA-B891-8487123F8BB5}"/>
            </c:ext>
          </c:extLst>
        </c:ser>
        <c:ser>
          <c:idx val="2"/>
          <c:order val="2"/>
          <c:tx>
            <c:strRef>
              <c:f>'12.3 (EEPE)'!$E$8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'12.3 (EEPE)'!$B$9:$B$33</c:f>
              <c:numCache>
                <c:formatCode>0.000</c:formatCode>
                <c:ptCount val="25"/>
                <c:pt idx="0">
                  <c:v>0</c:v>
                </c:pt>
                <c:pt idx="1">
                  <c:v>4.1666666666666664E-2</c:v>
                </c:pt>
                <c:pt idx="2">
                  <c:v>8.3333333333333329E-2</c:v>
                </c:pt>
                <c:pt idx="3">
                  <c:v>0.125</c:v>
                </c:pt>
                <c:pt idx="4">
                  <c:v>0.16666666666666666</c:v>
                </c:pt>
                <c:pt idx="5">
                  <c:v>0.20833333333333331</c:v>
                </c:pt>
                <c:pt idx="6">
                  <c:v>0.24999999999999997</c:v>
                </c:pt>
                <c:pt idx="7">
                  <c:v>0.29166666666666663</c:v>
                </c:pt>
                <c:pt idx="8">
                  <c:v>0.33333333333333331</c:v>
                </c:pt>
                <c:pt idx="9">
                  <c:v>0.375</c:v>
                </c:pt>
                <c:pt idx="10">
                  <c:v>0.41666666666666669</c:v>
                </c:pt>
                <c:pt idx="11">
                  <c:v>0.45833333333333337</c:v>
                </c:pt>
                <c:pt idx="12">
                  <c:v>0.5</c:v>
                </c:pt>
                <c:pt idx="13">
                  <c:v>0.54166666666666663</c:v>
                </c:pt>
                <c:pt idx="14">
                  <c:v>0.58333333333333326</c:v>
                </c:pt>
                <c:pt idx="15">
                  <c:v>0.62499999999999989</c:v>
                </c:pt>
                <c:pt idx="16">
                  <c:v>0.66666666666666652</c:v>
                </c:pt>
                <c:pt idx="17">
                  <c:v>0.70833333333333315</c:v>
                </c:pt>
                <c:pt idx="18">
                  <c:v>0.74999999999999978</c:v>
                </c:pt>
                <c:pt idx="19">
                  <c:v>0.79166666666666641</c:v>
                </c:pt>
                <c:pt idx="20">
                  <c:v>0.83333333333333304</c:v>
                </c:pt>
                <c:pt idx="21">
                  <c:v>0.87499999999999967</c:v>
                </c:pt>
                <c:pt idx="22">
                  <c:v>0.9166666666666663</c:v>
                </c:pt>
                <c:pt idx="23">
                  <c:v>0.95833333333333293</c:v>
                </c:pt>
                <c:pt idx="24">
                  <c:v>0.99999999999999956</c:v>
                </c:pt>
              </c:numCache>
            </c:numRef>
          </c:xVal>
          <c:yVal>
            <c:numRef>
              <c:f>'12.3 (EEPE)'!$E$9:$E$33</c:f>
              <c:numCache>
                <c:formatCode>0.000</c:formatCode>
                <c:ptCount val="25"/>
                <c:pt idx="0">
                  <c:v>0.30543999999999999</c:v>
                </c:pt>
                <c:pt idx="1">
                  <c:v>0.30543999999999999</c:v>
                </c:pt>
                <c:pt idx="2">
                  <c:v>0.30543999999999999</c:v>
                </c:pt>
                <c:pt idx="3">
                  <c:v>0.30543999999999999</c:v>
                </c:pt>
                <c:pt idx="4">
                  <c:v>0.30543999999999999</c:v>
                </c:pt>
                <c:pt idx="5">
                  <c:v>0.30543999999999999</c:v>
                </c:pt>
                <c:pt idx="6">
                  <c:v>0.30543999999999999</c:v>
                </c:pt>
                <c:pt idx="7">
                  <c:v>0.30543999999999999</c:v>
                </c:pt>
                <c:pt idx="8">
                  <c:v>0.30543999999999999</c:v>
                </c:pt>
                <c:pt idx="9">
                  <c:v>0.30543999999999999</c:v>
                </c:pt>
                <c:pt idx="10">
                  <c:v>0.30543999999999999</c:v>
                </c:pt>
                <c:pt idx="11">
                  <c:v>0.30543999999999999</c:v>
                </c:pt>
                <c:pt idx="12">
                  <c:v>0.30543999999999999</c:v>
                </c:pt>
                <c:pt idx="13">
                  <c:v>0.30543999999999999</c:v>
                </c:pt>
                <c:pt idx="14">
                  <c:v>0.30543999999999999</c:v>
                </c:pt>
                <c:pt idx="15">
                  <c:v>0.30543999999999999</c:v>
                </c:pt>
                <c:pt idx="16">
                  <c:v>0.30543999999999999</c:v>
                </c:pt>
                <c:pt idx="17">
                  <c:v>0.30543999999999999</c:v>
                </c:pt>
                <c:pt idx="18">
                  <c:v>0.30543999999999999</c:v>
                </c:pt>
                <c:pt idx="19">
                  <c:v>0.30543999999999999</c:v>
                </c:pt>
                <c:pt idx="20">
                  <c:v>0.30543999999999999</c:v>
                </c:pt>
                <c:pt idx="21">
                  <c:v>0.30543999999999999</c:v>
                </c:pt>
                <c:pt idx="22">
                  <c:v>0.30543999999999999</c:v>
                </c:pt>
                <c:pt idx="23">
                  <c:v>0.30543999999999999</c:v>
                </c:pt>
                <c:pt idx="24">
                  <c:v>0.30543999999999999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4C-48CA-B891-8487123F8BB5}"/>
            </c:ext>
          </c:extLst>
        </c:ser>
        <c:ser>
          <c:idx val="3"/>
          <c:order val="3"/>
          <c:tx>
            <c:strRef>
              <c:f>'12.3 (EEPE)'!$F$8</c:f>
              <c:strCache>
                <c:ptCount val="1"/>
                <c:pt idx="0">
                  <c:v>Effective EPE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'12.3 (EEPE)'!$B$9:$B$33</c:f>
              <c:numCache>
                <c:formatCode>0.000</c:formatCode>
                <c:ptCount val="25"/>
                <c:pt idx="0">
                  <c:v>0</c:v>
                </c:pt>
                <c:pt idx="1">
                  <c:v>4.1666666666666664E-2</c:v>
                </c:pt>
                <c:pt idx="2">
                  <c:v>8.3333333333333329E-2</c:v>
                </c:pt>
                <c:pt idx="3">
                  <c:v>0.125</c:v>
                </c:pt>
                <c:pt idx="4">
                  <c:v>0.16666666666666666</c:v>
                </c:pt>
                <c:pt idx="5">
                  <c:v>0.20833333333333331</c:v>
                </c:pt>
                <c:pt idx="6">
                  <c:v>0.24999999999999997</c:v>
                </c:pt>
                <c:pt idx="7">
                  <c:v>0.29166666666666663</c:v>
                </c:pt>
                <c:pt idx="8">
                  <c:v>0.33333333333333331</c:v>
                </c:pt>
                <c:pt idx="9">
                  <c:v>0.375</c:v>
                </c:pt>
                <c:pt idx="10">
                  <c:v>0.41666666666666669</c:v>
                </c:pt>
                <c:pt idx="11">
                  <c:v>0.45833333333333337</c:v>
                </c:pt>
                <c:pt idx="12">
                  <c:v>0.5</c:v>
                </c:pt>
                <c:pt idx="13">
                  <c:v>0.54166666666666663</c:v>
                </c:pt>
                <c:pt idx="14">
                  <c:v>0.58333333333333326</c:v>
                </c:pt>
                <c:pt idx="15">
                  <c:v>0.62499999999999989</c:v>
                </c:pt>
                <c:pt idx="16">
                  <c:v>0.66666666666666652</c:v>
                </c:pt>
                <c:pt idx="17">
                  <c:v>0.70833333333333315</c:v>
                </c:pt>
                <c:pt idx="18">
                  <c:v>0.74999999999999978</c:v>
                </c:pt>
                <c:pt idx="19">
                  <c:v>0.79166666666666641</c:v>
                </c:pt>
                <c:pt idx="20">
                  <c:v>0.83333333333333304</c:v>
                </c:pt>
                <c:pt idx="21">
                  <c:v>0.87499999999999967</c:v>
                </c:pt>
                <c:pt idx="22">
                  <c:v>0.9166666666666663</c:v>
                </c:pt>
                <c:pt idx="23">
                  <c:v>0.95833333333333293</c:v>
                </c:pt>
                <c:pt idx="24">
                  <c:v>0.99999999999999956</c:v>
                </c:pt>
              </c:numCache>
            </c:numRef>
          </c:xVal>
          <c:yVal>
            <c:numRef>
              <c:f>'12.3 (EEPE)'!$F$9:$F$33</c:f>
              <c:numCache>
                <c:formatCode>0.000</c:formatCode>
                <c:ptCount val="25"/>
                <c:pt idx="0">
                  <c:v>0.75840000000000007</c:v>
                </c:pt>
                <c:pt idx="1">
                  <c:v>0.75840000000000007</c:v>
                </c:pt>
                <c:pt idx="2">
                  <c:v>0.75840000000000007</c:v>
                </c:pt>
                <c:pt idx="3">
                  <c:v>0.75840000000000007</c:v>
                </c:pt>
                <c:pt idx="4">
                  <c:v>0.75840000000000007</c:v>
                </c:pt>
                <c:pt idx="5">
                  <c:v>0.75840000000000007</c:v>
                </c:pt>
                <c:pt idx="6">
                  <c:v>0.75840000000000007</c:v>
                </c:pt>
                <c:pt idx="7">
                  <c:v>0.75840000000000007</c:v>
                </c:pt>
                <c:pt idx="8">
                  <c:v>0.75840000000000007</c:v>
                </c:pt>
                <c:pt idx="9">
                  <c:v>0.75840000000000007</c:v>
                </c:pt>
                <c:pt idx="10">
                  <c:v>0.75840000000000007</c:v>
                </c:pt>
                <c:pt idx="11">
                  <c:v>0.75840000000000007</c:v>
                </c:pt>
                <c:pt idx="12">
                  <c:v>0.75840000000000007</c:v>
                </c:pt>
                <c:pt idx="13">
                  <c:v>0.75840000000000007</c:v>
                </c:pt>
                <c:pt idx="14">
                  <c:v>0.75840000000000007</c:v>
                </c:pt>
                <c:pt idx="15">
                  <c:v>0.75840000000000007</c:v>
                </c:pt>
                <c:pt idx="16">
                  <c:v>0.75840000000000007</c:v>
                </c:pt>
                <c:pt idx="17">
                  <c:v>0.75840000000000007</c:v>
                </c:pt>
                <c:pt idx="18">
                  <c:v>0.75840000000000007</c:v>
                </c:pt>
                <c:pt idx="19">
                  <c:v>0.75840000000000007</c:v>
                </c:pt>
                <c:pt idx="20">
                  <c:v>0.75840000000000007</c:v>
                </c:pt>
                <c:pt idx="21">
                  <c:v>0.75840000000000007</c:v>
                </c:pt>
                <c:pt idx="22">
                  <c:v>0.75840000000000007</c:v>
                </c:pt>
                <c:pt idx="23">
                  <c:v>0.75840000000000007</c:v>
                </c:pt>
                <c:pt idx="24">
                  <c:v>0.75840000000000007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4C-48CA-B891-8487123F8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1660728"/>
        <c:axId val="661654496"/>
      </c:scatterChart>
      <c:valAx>
        <c:axId val="661660728"/>
        <c:scaling>
          <c:orientation val="minMax"/>
          <c:max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54496"/>
        <c:crosses val="autoZero"/>
        <c:crossBetween val="midCat"/>
      </c:valAx>
      <c:valAx>
        <c:axId val="6616544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1660728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'12.4 (Alpha)'!$L$9</c:f>
              <c:strCache>
                <c:ptCount val="1"/>
                <c:pt idx="0">
                  <c:v>Fixed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'12.4 (Alpha)'!$K$10:$K$260</c:f>
              <c:numCache>
                <c:formatCode>General</c:formatCode>
                <c:ptCount val="251"/>
                <c:pt idx="0">
                  <c:v>0</c:v>
                </c:pt>
                <c:pt idx="1">
                  <c:v>0.5</c:v>
                </c:pt>
                <c:pt idx="2">
                  <c:v>1.5</c:v>
                </c:pt>
                <c:pt idx="3">
                  <c:v>2.5</c:v>
                </c:pt>
                <c:pt idx="4">
                  <c:v>3.5</c:v>
                </c:pt>
                <c:pt idx="5">
                  <c:v>4.5</c:v>
                </c:pt>
                <c:pt idx="6">
                  <c:v>5.5</c:v>
                </c:pt>
                <c:pt idx="7">
                  <c:v>6.5</c:v>
                </c:pt>
                <c:pt idx="8">
                  <c:v>7.5</c:v>
                </c:pt>
                <c:pt idx="9">
                  <c:v>8.5</c:v>
                </c:pt>
                <c:pt idx="10">
                  <c:v>9.5</c:v>
                </c:pt>
                <c:pt idx="11">
                  <c:v>10.5</c:v>
                </c:pt>
                <c:pt idx="12">
                  <c:v>11.5</c:v>
                </c:pt>
                <c:pt idx="13">
                  <c:v>12.5</c:v>
                </c:pt>
                <c:pt idx="14">
                  <c:v>13.5</c:v>
                </c:pt>
                <c:pt idx="15">
                  <c:v>14.5</c:v>
                </c:pt>
                <c:pt idx="16">
                  <c:v>15.5</c:v>
                </c:pt>
                <c:pt idx="17">
                  <c:v>16.5</c:v>
                </c:pt>
                <c:pt idx="18">
                  <c:v>17.5</c:v>
                </c:pt>
                <c:pt idx="19">
                  <c:v>18.5</c:v>
                </c:pt>
                <c:pt idx="20">
                  <c:v>19.5</c:v>
                </c:pt>
                <c:pt idx="21">
                  <c:v>20.5</c:v>
                </c:pt>
                <c:pt idx="22">
                  <c:v>21.5</c:v>
                </c:pt>
                <c:pt idx="23">
                  <c:v>22.5</c:v>
                </c:pt>
                <c:pt idx="24">
                  <c:v>23.5</c:v>
                </c:pt>
                <c:pt idx="25">
                  <c:v>24.5</c:v>
                </c:pt>
                <c:pt idx="26">
                  <c:v>25.5</c:v>
                </c:pt>
                <c:pt idx="27">
                  <c:v>26.5</c:v>
                </c:pt>
                <c:pt idx="28">
                  <c:v>27.5</c:v>
                </c:pt>
                <c:pt idx="29">
                  <c:v>28.5</c:v>
                </c:pt>
                <c:pt idx="30">
                  <c:v>29.5</c:v>
                </c:pt>
                <c:pt idx="31">
                  <c:v>30.5</c:v>
                </c:pt>
                <c:pt idx="32">
                  <c:v>31.5</c:v>
                </c:pt>
                <c:pt idx="33">
                  <c:v>32.5</c:v>
                </c:pt>
                <c:pt idx="34">
                  <c:v>33.5</c:v>
                </c:pt>
                <c:pt idx="35">
                  <c:v>34.5</c:v>
                </c:pt>
                <c:pt idx="36">
                  <c:v>35.5</c:v>
                </c:pt>
                <c:pt idx="37">
                  <c:v>36.5</c:v>
                </c:pt>
                <c:pt idx="38">
                  <c:v>37.5</c:v>
                </c:pt>
                <c:pt idx="39">
                  <c:v>38.5</c:v>
                </c:pt>
                <c:pt idx="40">
                  <c:v>39.5</c:v>
                </c:pt>
                <c:pt idx="41">
                  <c:v>40.5</c:v>
                </c:pt>
                <c:pt idx="42">
                  <c:v>41.5</c:v>
                </c:pt>
                <c:pt idx="43">
                  <c:v>42.5</c:v>
                </c:pt>
                <c:pt idx="44">
                  <c:v>43.5</c:v>
                </c:pt>
                <c:pt idx="45">
                  <c:v>44.5</c:v>
                </c:pt>
                <c:pt idx="46">
                  <c:v>45.5</c:v>
                </c:pt>
                <c:pt idx="47">
                  <c:v>46.5</c:v>
                </c:pt>
                <c:pt idx="48">
                  <c:v>47.5</c:v>
                </c:pt>
                <c:pt idx="49">
                  <c:v>48.5</c:v>
                </c:pt>
                <c:pt idx="50">
                  <c:v>49.5</c:v>
                </c:pt>
                <c:pt idx="51">
                  <c:v>50.5</c:v>
                </c:pt>
                <c:pt idx="52">
                  <c:v>51.5</c:v>
                </c:pt>
                <c:pt idx="53">
                  <c:v>52.5</c:v>
                </c:pt>
                <c:pt idx="54">
                  <c:v>53.5</c:v>
                </c:pt>
                <c:pt idx="55">
                  <c:v>54.5</c:v>
                </c:pt>
                <c:pt idx="56">
                  <c:v>55.5</c:v>
                </c:pt>
                <c:pt idx="57">
                  <c:v>56.5</c:v>
                </c:pt>
                <c:pt idx="58">
                  <c:v>57.5</c:v>
                </c:pt>
                <c:pt idx="59">
                  <c:v>58.5</c:v>
                </c:pt>
                <c:pt idx="60">
                  <c:v>59.5</c:v>
                </c:pt>
                <c:pt idx="61">
                  <c:v>60.5</c:v>
                </c:pt>
                <c:pt idx="62">
                  <c:v>61.5</c:v>
                </c:pt>
                <c:pt idx="63">
                  <c:v>62.5</c:v>
                </c:pt>
                <c:pt idx="64">
                  <c:v>63.5</c:v>
                </c:pt>
                <c:pt idx="65">
                  <c:v>64.5</c:v>
                </c:pt>
                <c:pt idx="66">
                  <c:v>65.5</c:v>
                </c:pt>
                <c:pt idx="67">
                  <c:v>66.5</c:v>
                </c:pt>
                <c:pt idx="68">
                  <c:v>67.5</c:v>
                </c:pt>
                <c:pt idx="69">
                  <c:v>68.5</c:v>
                </c:pt>
                <c:pt idx="70">
                  <c:v>69.5</c:v>
                </c:pt>
                <c:pt idx="71">
                  <c:v>70.5</c:v>
                </c:pt>
                <c:pt idx="72">
                  <c:v>71.5</c:v>
                </c:pt>
                <c:pt idx="73">
                  <c:v>72.5</c:v>
                </c:pt>
                <c:pt idx="74">
                  <c:v>73.5</c:v>
                </c:pt>
                <c:pt idx="75">
                  <c:v>74.5</c:v>
                </c:pt>
                <c:pt idx="76">
                  <c:v>75.5</c:v>
                </c:pt>
                <c:pt idx="77">
                  <c:v>76.5</c:v>
                </c:pt>
                <c:pt idx="78">
                  <c:v>77.5</c:v>
                </c:pt>
                <c:pt idx="79">
                  <c:v>78.5</c:v>
                </c:pt>
                <c:pt idx="80">
                  <c:v>79.5</c:v>
                </c:pt>
                <c:pt idx="81">
                  <c:v>80.5</c:v>
                </c:pt>
                <c:pt idx="82">
                  <c:v>81.5</c:v>
                </c:pt>
                <c:pt idx="83">
                  <c:v>82.5</c:v>
                </c:pt>
                <c:pt idx="84">
                  <c:v>83.5</c:v>
                </c:pt>
                <c:pt idx="85">
                  <c:v>84.5</c:v>
                </c:pt>
                <c:pt idx="86">
                  <c:v>85.5</c:v>
                </c:pt>
                <c:pt idx="87">
                  <c:v>86.5</c:v>
                </c:pt>
                <c:pt idx="88">
                  <c:v>87.5</c:v>
                </c:pt>
                <c:pt idx="89">
                  <c:v>88.5</c:v>
                </c:pt>
                <c:pt idx="90">
                  <c:v>89.5</c:v>
                </c:pt>
                <c:pt idx="91">
                  <c:v>90.5</c:v>
                </c:pt>
                <c:pt idx="92">
                  <c:v>91.5</c:v>
                </c:pt>
                <c:pt idx="93">
                  <c:v>92.5</c:v>
                </c:pt>
                <c:pt idx="94">
                  <c:v>93.5</c:v>
                </c:pt>
                <c:pt idx="95">
                  <c:v>94.5</c:v>
                </c:pt>
                <c:pt idx="96">
                  <c:v>95.5</c:v>
                </c:pt>
                <c:pt idx="97">
                  <c:v>96.5</c:v>
                </c:pt>
                <c:pt idx="98">
                  <c:v>97.5</c:v>
                </c:pt>
                <c:pt idx="99">
                  <c:v>98.5</c:v>
                </c:pt>
                <c:pt idx="100">
                  <c:v>99.5</c:v>
                </c:pt>
                <c:pt idx="101">
                  <c:v>100.5</c:v>
                </c:pt>
                <c:pt idx="102">
                  <c:v>101.5</c:v>
                </c:pt>
                <c:pt idx="103">
                  <c:v>102.5</c:v>
                </c:pt>
                <c:pt idx="104">
                  <c:v>103.5</c:v>
                </c:pt>
                <c:pt idx="105">
                  <c:v>104.5</c:v>
                </c:pt>
                <c:pt idx="106">
                  <c:v>105.5</c:v>
                </c:pt>
                <c:pt idx="107">
                  <c:v>106.5</c:v>
                </c:pt>
                <c:pt idx="108">
                  <c:v>107.5</c:v>
                </c:pt>
                <c:pt idx="109">
                  <c:v>108.5</c:v>
                </c:pt>
                <c:pt idx="110">
                  <c:v>109.5</c:v>
                </c:pt>
                <c:pt idx="111">
                  <c:v>110.5</c:v>
                </c:pt>
                <c:pt idx="112">
                  <c:v>111.5</c:v>
                </c:pt>
                <c:pt idx="113">
                  <c:v>112.5</c:v>
                </c:pt>
                <c:pt idx="114">
                  <c:v>113.5</c:v>
                </c:pt>
                <c:pt idx="115">
                  <c:v>114.5</c:v>
                </c:pt>
                <c:pt idx="116">
                  <c:v>115.5</c:v>
                </c:pt>
                <c:pt idx="117">
                  <c:v>116.5</c:v>
                </c:pt>
                <c:pt idx="118">
                  <c:v>117.5</c:v>
                </c:pt>
                <c:pt idx="119">
                  <c:v>118.5</c:v>
                </c:pt>
                <c:pt idx="120">
                  <c:v>119.5</c:v>
                </c:pt>
                <c:pt idx="121">
                  <c:v>120.5</c:v>
                </c:pt>
                <c:pt idx="122">
                  <c:v>121.5</c:v>
                </c:pt>
                <c:pt idx="123">
                  <c:v>122.5</c:v>
                </c:pt>
                <c:pt idx="124">
                  <c:v>123.5</c:v>
                </c:pt>
                <c:pt idx="125">
                  <c:v>124.5</c:v>
                </c:pt>
                <c:pt idx="126">
                  <c:v>125.5</c:v>
                </c:pt>
                <c:pt idx="127">
                  <c:v>126.5</c:v>
                </c:pt>
                <c:pt idx="128">
                  <c:v>127.5</c:v>
                </c:pt>
                <c:pt idx="129">
                  <c:v>128.5</c:v>
                </c:pt>
                <c:pt idx="130">
                  <c:v>129.5</c:v>
                </c:pt>
                <c:pt idx="131">
                  <c:v>130.5</c:v>
                </c:pt>
                <c:pt idx="132">
                  <c:v>131.5</c:v>
                </c:pt>
                <c:pt idx="133">
                  <c:v>132.5</c:v>
                </c:pt>
                <c:pt idx="134">
                  <c:v>133.5</c:v>
                </c:pt>
                <c:pt idx="135">
                  <c:v>134.5</c:v>
                </c:pt>
                <c:pt idx="136">
                  <c:v>135.5</c:v>
                </c:pt>
                <c:pt idx="137">
                  <c:v>136.5</c:v>
                </c:pt>
                <c:pt idx="138">
                  <c:v>137.5</c:v>
                </c:pt>
                <c:pt idx="139">
                  <c:v>138.5</c:v>
                </c:pt>
                <c:pt idx="140">
                  <c:v>139.5</c:v>
                </c:pt>
                <c:pt idx="141">
                  <c:v>140.5</c:v>
                </c:pt>
                <c:pt idx="142">
                  <c:v>141.5</c:v>
                </c:pt>
                <c:pt idx="143">
                  <c:v>142.5</c:v>
                </c:pt>
                <c:pt idx="144">
                  <c:v>143.5</c:v>
                </c:pt>
                <c:pt idx="145">
                  <c:v>144.5</c:v>
                </c:pt>
                <c:pt idx="146">
                  <c:v>145.5</c:v>
                </c:pt>
                <c:pt idx="147">
                  <c:v>146.5</c:v>
                </c:pt>
                <c:pt idx="148">
                  <c:v>147.5</c:v>
                </c:pt>
                <c:pt idx="149">
                  <c:v>148.5</c:v>
                </c:pt>
                <c:pt idx="150">
                  <c:v>149.5</c:v>
                </c:pt>
                <c:pt idx="151">
                  <c:v>150.5</c:v>
                </c:pt>
                <c:pt idx="152">
                  <c:v>151.5</c:v>
                </c:pt>
                <c:pt idx="153">
                  <c:v>152.5</c:v>
                </c:pt>
                <c:pt idx="154">
                  <c:v>153.5</c:v>
                </c:pt>
                <c:pt idx="155">
                  <c:v>154.5</c:v>
                </c:pt>
                <c:pt idx="156">
                  <c:v>155.5</c:v>
                </c:pt>
                <c:pt idx="157">
                  <c:v>156.5</c:v>
                </c:pt>
                <c:pt idx="158">
                  <c:v>157.5</c:v>
                </c:pt>
                <c:pt idx="159">
                  <c:v>158.5</c:v>
                </c:pt>
                <c:pt idx="160">
                  <c:v>159.5</c:v>
                </c:pt>
                <c:pt idx="161">
                  <c:v>160.5</c:v>
                </c:pt>
                <c:pt idx="162">
                  <c:v>161.5</c:v>
                </c:pt>
                <c:pt idx="163">
                  <c:v>162.5</c:v>
                </c:pt>
                <c:pt idx="164">
                  <c:v>163.5</c:v>
                </c:pt>
                <c:pt idx="165">
                  <c:v>164.5</c:v>
                </c:pt>
                <c:pt idx="166">
                  <c:v>165.5</c:v>
                </c:pt>
                <c:pt idx="167">
                  <c:v>166.5</c:v>
                </c:pt>
                <c:pt idx="168">
                  <c:v>167.5</c:v>
                </c:pt>
                <c:pt idx="169">
                  <c:v>168.5</c:v>
                </c:pt>
                <c:pt idx="170">
                  <c:v>169.5</c:v>
                </c:pt>
                <c:pt idx="171">
                  <c:v>170.5</c:v>
                </c:pt>
                <c:pt idx="172">
                  <c:v>171.5</c:v>
                </c:pt>
                <c:pt idx="173">
                  <c:v>172.5</c:v>
                </c:pt>
                <c:pt idx="174">
                  <c:v>173.5</c:v>
                </c:pt>
                <c:pt idx="175">
                  <c:v>174.5</c:v>
                </c:pt>
                <c:pt idx="176">
                  <c:v>175.5</c:v>
                </c:pt>
                <c:pt idx="177">
                  <c:v>176.5</c:v>
                </c:pt>
                <c:pt idx="178">
                  <c:v>177.5</c:v>
                </c:pt>
                <c:pt idx="179">
                  <c:v>178.5</c:v>
                </c:pt>
                <c:pt idx="180">
                  <c:v>179.5</c:v>
                </c:pt>
                <c:pt idx="181">
                  <c:v>180.5</c:v>
                </c:pt>
                <c:pt idx="182">
                  <c:v>181.5</c:v>
                </c:pt>
                <c:pt idx="183">
                  <c:v>182.5</c:v>
                </c:pt>
                <c:pt idx="184">
                  <c:v>183.5</c:v>
                </c:pt>
                <c:pt idx="185">
                  <c:v>184.5</c:v>
                </c:pt>
                <c:pt idx="186">
                  <c:v>185.5</c:v>
                </c:pt>
                <c:pt idx="187">
                  <c:v>186.5</c:v>
                </c:pt>
                <c:pt idx="188">
                  <c:v>187.5</c:v>
                </c:pt>
                <c:pt idx="189">
                  <c:v>188.5</c:v>
                </c:pt>
                <c:pt idx="190">
                  <c:v>189.5</c:v>
                </c:pt>
                <c:pt idx="191">
                  <c:v>190.5</c:v>
                </c:pt>
                <c:pt idx="192">
                  <c:v>191.5</c:v>
                </c:pt>
                <c:pt idx="193">
                  <c:v>192.5</c:v>
                </c:pt>
                <c:pt idx="194">
                  <c:v>193.5</c:v>
                </c:pt>
                <c:pt idx="195">
                  <c:v>194.5</c:v>
                </c:pt>
                <c:pt idx="196">
                  <c:v>195.5</c:v>
                </c:pt>
                <c:pt idx="197">
                  <c:v>196.5</c:v>
                </c:pt>
                <c:pt idx="198">
                  <c:v>197.5</c:v>
                </c:pt>
                <c:pt idx="199">
                  <c:v>198.5</c:v>
                </c:pt>
                <c:pt idx="200">
                  <c:v>199.5</c:v>
                </c:pt>
                <c:pt idx="201">
                  <c:v>200.5</c:v>
                </c:pt>
                <c:pt idx="202">
                  <c:v>201.5</c:v>
                </c:pt>
                <c:pt idx="203">
                  <c:v>202.5</c:v>
                </c:pt>
                <c:pt idx="204">
                  <c:v>203.5</c:v>
                </c:pt>
                <c:pt idx="205">
                  <c:v>204.5</c:v>
                </c:pt>
                <c:pt idx="206">
                  <c:v>205.5</c:v>
                </c:pt>
                <c:pt idx="207">
                  <c:v>206.5</c:v>
                </c:pt>
                <c:pt idx="208">
                  <c:v>207.5</c:v>
                </c:pt>
                <c:pt idx="209">
                  <c:v>208.5</c:v>
                </c:pt>
                <c:pt idx="210">
                  <c:v>209.5</c:v>
                </c:pt>
                <c:pt idx="211">
                  <c:v>210.5</c:v>
                </c:pt>
                <c:pt idx="212">
                  <c:v>211.5</c:v>
                </c:pt>
                <c:pt idx="213">
                  <c:v>212.5</c:v>
                </c:pt>
                <c:pt idx="214">
                  <c:v>213.5</c:v>
                </c:pt>
                <c:pt idx="215">
                  <c:v>214.5</c:v>
                </c:pt>
                <c:pt idx="216">
                  <c:v>215.5</c:v>
                </c:pt>
                <c:pt idx="217">
                  <c:v>216.5</c:v>
                </c:pt>
                <c:pt idx="218">
                  <c:v>217.5</c:v>
                </c:pt>
                <c:pt idx="219">
                  <c:v>218.5</c:v>
                </c:pt>
                <c:pt idx="220">
                  <c:v>219.5</c:v>
                </c:pt>
                <c:pt idx="221">
                  <c:v>220.5</c:v>
                </c:pt>
                <c:pt idx="222">
                  <c:v>221.5</c:v>
                </c:pt>
                <c:pt idx="223">
                  <c:v>222.5</c:v>
                </c:pt>
                <c:pt idx="224">
                  <c:v>223.5</c:v>
                </c:pt>
                <c:pt idx="225">
                  <c:v>224.5</c:v>
                </c:pt>
                <c:pt idx="226">
                  <c:v>225.5</c:v>
                </c:pt>
                <c:pt idx="227">
                  <c:v>226.5</c:v>
                </c:pt>
                <c:pt idx="228">
                  <c:v>227.5</c:v>
                </c:pt>
                <c:pt idx="229">
                  <c:v>228.5</c:v>
                </c:pt>
                <c:pt idx="230">
                  <c:v>229.5</c:v>
                </c:pt>
                <c:pt idx="231">
                  <c:v>230.5</c:v>
                </c:pt>
                <c:pt idx="232">
                  <c:v>231.5</c:v>
                </c:pt>
                <c:pt idx="233">
                  <c:v>232.5</c:v>
                </c:pt>
                <c:pt idx="234">
                  <c:v>233.5</c:v>
                </c:pt>
                <c:pt idx="235">
                  <c:v>234.5</c:v>
                </c:pt>
                <c:pt idx="236">
                  <c:v>235.5</c:v>
                </c:pt>
                <c:pt idx="237">
                  <c:v>236.5</c:v>
                </c:pt>
                <c:pt idx="238">
                  <c:v>237.5</c:v>
                </c:pt>
                <c:pt idx="239">
                  <c:v>238.5</c:v>
                </c:pt>
                <c:pt idx="240">
                  <c:v>239.5</c:v>
                </c:pt>
                <c:pt idx="241">
                  <c:v>240.5</c:v>
                </c:pt>
                <c:pt idx="242">
                  <c:v>241.5</c:v>
                </c:pt>
                <c:pt idx="243">
                  <c:v>242.5</c:v>
                </c:pt>
                <c:pt idx="244">
                  <c:v>243.5</c:v>
                </c:pt>
                <c:pt idx="245">
                  <c:v>244.5</c:v>
                </c:pt>
                <c:pt idx="246">
                  <c:v>245.5</c:v>
                </c:pt>
                <c:pt idx="247">
                  <c:v>246.5</c:v>
                </c:pt>
                <c:pt idx="248">
                  <c:v>247.5</c:v>
                </c:pt>
                <c:pt idx="249">
                  <c:v>248.5</c:v>
                </c:pt>
                <c:pt idx="250">
                  <c:v>249.5</c:v>
                </c:pt>
              </c:numCache>
            </c:numRef>
          </c:xVal>
          <c:yVal>
            <c:numRef>
              <c:f>'12.4 (Alpha)'!$L$10:$L$260</c:f>
              <c:numCache>
                <c:formatCode>0.000</c:formatCode>
                <c:ptCount val="251"/>
                <c:pt idx="0">
                  <c:v>1</c:v>
                </c:pt>
                <c:pt idx="1">
                  <c:v>0.83430000000000004</c:v>
                </c:pt>
                <c:pt idx="2">
                  <c:v>0.83430000000000004</c:v>
                </c:pt>
                <c:pt idx="3">
                  <c:v>0.83430000000000004</c:v>
                </c:pt>
                <c:pt idx="4">
                  <c:v>0.83430000000000004</c:v>
                </c:pt>
                <c:pt idx="5">
                  <c:v>0.65390000000000004</c:v>
                </c:pt>
                <c:pt idx="6">
                  <c:v>0.65390000000000004</c:v>
                </c:pt>
                <c:pt idx="7">
                  <c:v>0.65390000000000004</c:v>
                </c:pt>
                <c:pt idx="8">
                  <c:v>0.65390000000000004</c:v>
                </c:pt>
                <c:pt idx="9">
                  <c:v>0.49880000000000002</c:v>
                </c:pt>
                <c:pt idx="10">
                  <c:v>0.49880000000000002</c:v>
                </c:pt>
                <c:pt idx="11">
                  <c:v>0.49880000000000002</c:v>
                </c:pt>
                <c:pt idx="12">
                  <c:v>0.49880000000000002</c:v>
                </c:pt>
                <c:pt idx="13">
                  <c:v>0.37340000000000001</c:v>
                </c:pt>
                <c:pt idx="14">
                  <c:v>0.37340000000000001</c:v>
                </c:pt>
                <c:pt idx="15">
                  <c:v>0.37340000000000001</c:v>
                </c:pt>
                <c:pt idx="16">
                  <c:v>0.37340000000000001</c:v>
                </c:pt>
                <c:pt idx="17">
                  <c:v>0.27639999999999998</c:v>
                </c:pt>
                <c:pt idx="18">
                  <c:v>0.27639999999999998</c:v>
                </c:pt>
                <c:pt idx="19">
                  <c:v>0.27639999999999998</c:v>
                </c:pt>
                <c:pt idx="20">
                  <c:v>0.27639999999999998</c:v>
                </c:pt>
                <c:pt idx="21">
                  <c:v>0.21110000000000001</c:v>
                </c:pt>
                <c:pt idx="22">
                  <c:v>0.21110000000000001</c:v>
                </c:pt>
                <c:pt idx="23">
                  <c:v>0.21110000000000001</c:v>
                </c:pt>
                <c:pt idx="24">
                  <c:v>0.21110000000000001</c:v>
                </c:pt>
                <c:pt idx="25">
                  <c:v>0.1618</c:v>
                </c:pt>
                <c:pt idx="26">
                  <c:v>0.1618</c:v>
                </c:pt>
                <c:pt idx="27">
                  <c:v>0.1618</c:v>
                </c:pt>
                <c:pt idx="28">
                  <c:v>0.1618</c:v>
                </c:pt>
                <c:pt idx="29">
                  <c:v>0.1217</c:v>
                </c:pt>
                <c:pt idx="30">
                  <c:v>0.1217</c:v>
                </c:pt>
                <c:pt idx="31">
                  <c:v>0.1217</c:v>
                </c:pt>
                <c:pt idx="32">
                  <c:v>0.1217</c:v>
                </c:pt>
                <c:pt idx="33">
                  <c:v>9.3399999999999997E-2</c:v>
                </c:pt>
                <c:pt idx="34">
                  <c:v>9.3399999999999997E-2</c:v>
                </c:pt>
                <c:pt idx="35">
                  <c:v>9.3399999999999997E-2</c:v>
                </c:pt>
                <c:pt idx="36">
                  <c:v>9.3399999999999997E-2</c:v>
                </c:pt>
                <c:pt idx="37">
                  <c:v>7.3999999999999996E-2</c:v>
                </c:pt>
                <c:pt idx="38">
                  <c:v>7.3999999999999996E-2</c:v>
                </c:pt>
                <c:pt idx="39">
                  <c:v>7.3999999999999996E-2</c:v>
                </c:pt>
                <c:pt idx="40">
                  <c:v>7.3999999999999996E-2</c:v>
                </c:pt>
                <c:pt idx="41">
                  <c:v>5.5800000000000002E-2</c:v>
                </c:pt>
                <c:pt idx="42">
                  <c:v>5.5800000000000002E-2</c:v>
                </c:pt>
                <c:pt idx="43">
                  <c:v>5.5800000000000002E-2</c:v>
                </c:pt>
                <c:pt idx="44">
                  <c:v>5.5800000000000002E-2</c:v>
                </c:pt>
                <c:pt idx="45">
                  <c:v>4.2200000000000001E-2</c:v>
                </c:pt>
                <c:pt idx="46">
                  <c:v>4.2200000000000001E-2</c:v>
                </c:pt>
                <c:pt idx="47">
                  <c:v>4.2200000000000001E-2</c:v>
                </c:pt>
                <c:pt idx="48">
                  <c:v>4.2200000000000001E-2</c:v>
                </c:pt>
                <c:pt idx="49">
                  <c:v>3.3500000000000002E-2</c:v>
                </c:pt>
                <c:pt idx="50">
                  <c:v>3.3500000000000002E-2</c:v>
                </c:pt>
                <c:pt idx="51">
                  <c:v>3.3500000000000002E-2</c:v>
                </c:pt>
                <c:pt idx="52">
                  <c:v>3.3500000000000002E-2</c:v>
                </c:pt>
                <c:pt idx="53">
                  <c:v>2.63E-2</c:v>
                </c:pt>
                <c:pt idx="54">
                  <c:v>2.63E-2</c:v>
                </c:pt>
                <c:pt idx="55">
                  <c:v>2.63E-2</c:v>
                </c:pt>
                <c:pt idx="56">
                  <c:v>2.63E-2</c:v>
                </c:pt>
                <c:pt idx="57">
                  <c:v>2.1600000000000001E-2</c:v>
                </c:pt>
                <c:pt idx="58">
                  <c:v>2.1600000000000001E-2</c:v>
                </c:pt>
                <c:pt idx="59">
                  <c:v>2.1600000000000001E-2</c:v>
                </c:pt>
                <c:pt idx="60">
                  <c:v>2.1600000000000001E-2</c:v>
                </c:pt>
                <c:pt idx="61">
                  <c:v>1.6799999999999999E-2</c:v>
                </c:pt>
                <c:pt idx="62">
                  <c:v>1.6799999999999999E-2</c:v>
                </c:pt>
                <c:pt idx="63">
                  <c:v>1.6799999999999999E-2</c:v>
                </c:pt>
                <c:pt idx="64">
                  <c:v>1.6799999999999999E-2</c:v>
                </c:pt>
                <c:pt idx="65">
                  <c:v>1.2800000000000001E-2</c:v>
                </c:pt>
                <c:pt idx="66">
                  <c:v>1.2800000000000001E-2</c:v>
                </c:pt>
                <c:pt idx="67">
                  <c:v>1.2800000000000001E-2</c:v>
                </c:pt>
                <c:pt idx="68">
                  <c:v>1.2800000000000001E-2</c:v>
                </c:pt>
                <c:pt idx="69">
                  <c:v>9.7999999999999997E-3</c:v>
                </c:pt>
                <c:pt idx="70">
                  <c:v>9.7999999999999997E-3</c:v>
                </c:pt>
                <c:pt idx="71">
                  <c:v>9.7999999999999997E-3</c:v>
                </c:pt>
                <c:pt idx="72">
                  <c:v>9.7999999999999997E-3</c:v>
                </c:pt>
                <c:pt idx="73">
                  <c:v>8.3000000000000001E-3</c:v>
                </c:pt>
                <c:pt idx="74">
                  <c:v>8.3000000000000001E-3</c:v>
                </c:pt>
                <c:pt idx="75">
                  <c:v>8.3000000000000001E-3</c:v>
                </c:pt>
                <c:pt idx="76">
                  <c:v>8.3000000000000001E-3</c:v>
                </c:pt>
                <c:pt idx="77">
                  <c:v>6.1999999999999998E-3</c:v>
                </c:pt>
                <c:pt idx="78">
                  <c:v>6.1999999999999998E-3</c:v>
                </c:pt>
                <c:pt idx="79">
                  <c:v>6.1999999999999998E-3</c:v>
                </c:pt>
                <c:pt idx="80">
                  <c:v>6.1999999999999998E-3</c:v>
                </c:pt>
                <c:pt idx="81">
                  <c:v>5.1000000000000004E-3</c:v>
                </c:pt>
                <c:pt idx="82">
                  <c:v>5.1000000000000004E-3</c:v>
                </c:pt>
                <c:pt idx="83">
                  <c:v>5.1000000000000004E-3</c:v>
                </c:pt>
                <c:pt idx="84">
                  <c:v>5.1000000000000004E-3</c:v>
                </c:pt>
                <c:pt idx="85">
                  <c:v>4.4999999999999997E-3</c:v>
                </c:pt>
                <c:pt idx="86">
                  <c:v>4.4999999999999997E-3</c:v>
                </c:pt>
                <c:pt idx="87">
                  <c:v>4.4999999999999997E-3</c:v>
                </c:pt>
                <c:pt idx="88">
                  <c:v>4.4999999999999997E-3</c:v>
                </c:pt>
                <c:pt idx="89">
                  <c:v>3.5999999999999999E-3</c:v>
                </c:pt>
                <c:pt idx="90">
                  <c:v>3.5999999999999999E-3</c:v>
                </c:pt>
                <c:pt idx="91">
                  <c:v>3.5999999999999999E-3</c:v>
                </c:pt>
                <c:pt idx="92">
                  <c:v>3.5999999999999999E-3</c:v>
                </c:pt>
                <c:pt idx="93">
                  <c:v>2.8999999999999998E-3</c:v>
                </c:pt>
                <c:pt idx="94">
                  <c:v>2.8999999999999998E-3</c:v>
                </c:pt>
                <c:pt idx="95">
                  <c:v>2.8999999999999998E-3</c:v>
                </c:pt>
                <c:pt idx="96">
                  <c:v>2.8999999999999998E-3</c:v>
                </c:pt>
                <c:pt idx="97">
                  <c:v>2.3E-3</c:v>
                </c:pt>
                <c:pt idx="98">
                  <c:v>2.3E-3</c:v>
                </c:pt>
                <c:pt idx="99">
                  <c:v>2.3E-3</c:v>
                </c:pt>
                <c:pt idx="100">
                  <c:v>2.3E-3</c:v>
                </c:pt>
                <c:pt idx="101">
                  <c:v>1.6000000000000001E-3</c:v>
                </c:pt>
                <c:pt idx="102">
                  <c:v>1.6000000000000001E-3</c:v>
                </c:pt>
                <c:pt idx="103">
                  <c:v>1.6000000000000001E-3</c:v>
                </c:pt>
                <c:pt idx="104">
                  <c:v>1.6000000000000001E-3</c:v>
                </c:pt>
                <c:pt idx="105">
                  <c:v>1.2999999999999999E-3</c:v>
                </c:pt>
                <c:pt idx="106">
                  <c:v>1.2999999999999999E-3</c:v>
                </c:pt>
                <c:pt idx="107">
                  <c:v>1.2999999999999999E-3</c:v>
                </c:pt>
                <c:pt idx="108">
                  <c:v>1.2999999999999999E-3</c:v>
                </c:pt>
                <c:pt idx="109">
                  <c:v>1.1000000000000001E-3</c:v>
                </c:pt>
                <c:pt idx="110">
                  <c:v>1.1000000000000001E-3</c:v>
                </c:pt>
                <c:pt idx="111">
                  <c:v>1.1000000000000001E-3</c:v>
                </c:pt>
                <c:pt idx="112">
                  <c:v>1.1000000000000001E-3</c:v>
                </c:pt>
                <c:pt idx="113">
                  <c:v>6.9999999999999999E-4</c:v>
                </c:pt>
                <c:pt idx="114">
                  <c:v>6.9999999999999999E-4</c:v>
                </c:pt>
                <c:pt idx="115">
                  <c:v>6.9999999999999999E-4</c:v>
                </c:pt>
                <c:pt idx="116">
                  <c:v>6.9999999999999999E-4</c:v>
                </c:pt>
                <c:pt idx="117">
                  <c:v>4.0000000000000002E-4</c:v>
                </c:pt>
                <c:pt idx="118">
                  <c:v>4.0000000000000002E-4</c:v>
                </c:pt>
                <c:pt idx="119">
                  <c:v>4.0000000000000002E-4</c:v>
                </c:pt>
                <c:pt idx="120">
                  <c:v>4.0000000000000002E-4</c:v>
                </c:pt>
                <c:pt idx="121">
                  <c:v>2.9999999999999997E-4</c:v>
                </c:pt>
                <c:pt idx="122">
                  <c:v>2.9999999999999997E-4</c:v>
                </c:pt>
                <c:pt idx="123">
                  <c:v>2.9999999999999997E-4</c:v>
                </c:pt>
                <c:pt idx="124">
                  <c:v>2.9999999999999997E-4</c:v>
                </c:pt>
                <c:pt idx="125">
                  <c:v>2.0000000000000001E-4</c:v>
                </c:pt>
                <c:pt idx="126">
                  <c:v>2.0000000000000001E-4</c:v>
                </c:pt>
                <c:pt idx="127">
                  <c:v>2.0000000000000001E-4</c:v>
                </c:pt>
                <c:pt idx="128">
                  <c:v>2.0000000000000001E-4</c:v>
                </c:pt>
                <c:pt idx="129">
                  <c:v>1E-4</c:v>
                </c:pt>
                <c:pt idx="130">
                  <c:v>1E-4</c:v>
                </c:pt>
                <c:pt idx="131">
                  <c:v>1E-4</c:v>
                </c:pt>
                <c:pt idx="132">
                  <c:v>1E-4</c:v>
                </c:pt>
                <c:pt idx="133">
                  <c:v>1E-4</c:v>
                </c:pt>
                <c:pt idx="134">
                  <c:v>1E-4</c:v>
                </c:pt>
                <c:pt idx="135">
                  <c:v>1E-4</c:v>
                </c:pt>
                <c:pt idx="136">
                  <c:v>1E-4</c:v>
                </c:pt>
                <c:pt idx="137">
                  <c:v>1E-4</c:v>
                </c:pt>
                <c:pt idx="138">
                  <c:v>1E-4</c:v>
                </c:pt>
                <c:pt idx="139">
                  <c:v>1E-4</c:v>
                </c:pt>
                <c:pt idx="140">
                  <c:v>1E-4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D8-4655-8A8F-786AA1C97418}"/>
            </c:ext>
          </c:extLst>
        </c:ser>
        <c:ser>
          <c:idx val="1"/>
          <c:order val="1"/>
          <c:tx>
            <c:strRef>
              <c:f>'12.4 (Alpha)'!$M$9</c:f>
              <c:strCache>
                <c:ptCount val="1"/>
                <c:pt idx="0">
                  <c:v>Stoch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'12.4 (Alpha)'!$K$10:$K$260</c:f>
              <c:numCache>
                <c:formatCode>General</c:formatCode>
                <c:ptCount val="251"/>
                <c:pt idx="0">
                  <c:v>0</c:v>
                </c:pt>
                <c:pt idx="1">
                  <c:v>0.5</c:v>
                </c:pt>
                <c:pt idx="2">
                  <c:v>1.5</c:v>
                </c:pt>
                <c:pt idx="3">
                  <c:v>2.5</c:v>
                </c:pt>
                <c:pt idx="4">
                  <c:v>3.5</c:v>
                </c:pt>
                <c:pt idx="5">
                  <c:v>4.5</c:v>
                </c:pt>
                <c:pt idx="6">
                  <c:v>5.5</c:v>
                </c:pt>
                <c:pt idx="7">
                  <c:v>6.5</c:v>
                </c:pt>
                <c:pt idx="8">
                  <c:v>7.5</c:v>
                </c:pt>
                <c:pt idx="9">
                  <c:v>8.5</c:v>
                </c:pt>
                <c:pt idx="10">
                  <c:v>9.5</c:v>
                </c:pt>
                <c:pt idx="11">
                  <c:v>10.5</c:v>
                </c:pt>
                <c:pt idx="12">
                  <c:v>11.5</c:v>
                </c:pt>
                <c:pt idx="13">
                  <c:v>12.5</c:v>
                </c:pt>
                <c:pt idx="14">
                  <c:v>13.5</c:v>
                </c:pt>
                <c:pt idx="15">
                  <c:v>14.5</c:v>
                </c:pt>
                <c:pt idx="16">
                  <c:v>15.5</c:v>
                </c:pt>
                <c:pt idx="17">
                  <c:v>16.5</c:v>
                </c:pt>
                <c:pt idx="18">
                  <c:v>17.5</c:v>
                </c:pt>
                <c:pt idx="19">
                  <c:v>18.5</c:v>
                </c:pt>
                <c:pt idx="20">
                  <c:v>19.5</c:v>
                </c:pt>
                <c:pt idx="21">
                  <c:v>20.5</c:v>
                </c:pt>
                <c:pt idx="22">
                  <c:v>21.5</c:v>
                </c:pt>
                <c:pt idx="23">
                  <c:v>22.5</c:v>
                </c:pt>
                <c:pt idx="24">
                  <c:v>23.5</c:v>
                </c:pt>
                <c:pt idx="25">
                  <c:v>24.5</c:v>
                </c:pt>
                <c:pt idx="26">
                  <c:v>25.5</c:v>
                </c:pt>
                <c:pt idx="27">
                  <c:v>26.5</c:v>
                </c:pt>
                <c:pt idx="28">
                  <c:v>27.5</c:v>
                </c:pt>
                <c:pt idx="29">
                  <c:v>28.5</c:v>
                </c:pt>
                <c:pt idx="30">
                  <c:v>29.5</c:v>
                </c:pt>
                <c:pt idx="31">
                  <c:v>30.5</c:v>
                </c:pt>
                <c:pt idx="32">
                  <c:v>31.5</c:v>
                </c:pt>
                <c:pt idx="33">
                  <c:v>32.5</c:v>
                </c:pt>
                <c:pt idx="34">
                  <c:v>33.5</c:v>
                </c:pt>
                <c:pt idx="35">
                  <c:v>34.5</c:v>
                </c:pt>
                <c:pt idx="36">
                  <c:v>35.5</c:v>
                </c:pt>
                <c:pt idx="37">
                  <c:v>36.5</c:v>
                </c:pt>
                <c:pt idx="38">
                  <c:v>37.5</c:v>
                </c:pt>
                <c:pt idx="39">
                  <c:v>38.5</c:v>
                </c:pt>
                <c:pt idx="40">
                  <c:v>39.5</c:v>
                </c:pt>
                <c:pt idx="41">
                  <c:v>40.5</c:v>
                </c:pt>
                <c:pt idx="42">
                  <c:v>41.5</c:v>
                </c:pt>
                <c:pt idx="43">
                  <c:v>42.5</c:v>
                </c:pt>
                <c:pt idx="44">
                  <c:v>43.5</c:v>
                </c:pt>
                <c:pt idx="45">
                  <c:v>44.5</c:v>
                </c:pt>
                <c:pt idx="46">
                  <c:v>45.5</c:v>
                </c:pt>
                <c:pt idx="47">
                  <c:v>46.5</c:v>
                </c:pt>
                <c:pt idx="48">
                  <c:v>47.5</c:v>
                </c:pt>
                <c:pt idx="49">
                  <c:v>48.5</c:v>
                </c:pt>
                <c:pt idx="50">
                  <c:v>49.5</c:v>
                </c:pt>
                <c:pt idx="51">
                  <c:v>50.5</c:v>
                </c:pt>
                <c:pt idx="52">
                  <c:v>51.5</c:v>
                </c:pt>
                <c:pt idx="53">
                  <c:v>52.5</c:v>
                </c:pt>
                <c:pt idx="54">
                  <c:v>53.5</c:v>
                </c:pt>
                <c:pt idx="55">
                  <c:v>54.5</c:v>
                </c:pt>
                <c:pt idx="56">
                  <c:v>55.5</c:v>
                </c:pt>
                <c:pt idx="57">
                  <c:v>56.5</c:v>
                </c:pt>
                <c:pt idx="58">
                  <c:v>57.5</c:v>
                </c:pt>
                <c:pt idx="59">
                  <c:v>58.5</c:v>
                </c:pt>
                <c:pt idx="60">
                  <c:v>59.5</c:v>
                </c:pt>
                <c:pt idx="61">
                  <c:v>60.5</c:v>
                </c:pt>
                <c:pt idx="62">
                  <c:v>61.5</c:v>
                </c:pt>
                <c:pt idx="63">
                  <c:v>62.5</c:v>
                </c:pt>
                <c:pt idx="64">
                  <c:v>63.5</c:v>
                </c:pt>
                <c:pt idx="65">
                  <c:v>64.5</c:v>
                </c:pt>
                <c:pt idx="66">
                  <c:v>65.5</c:v>
                </c:pt>
                <c:pt idx="67">
                  <c:v>66.5</c:v>
                </c:pt>
                <c:pt idx="68">
                  <c:v>67.5</c:v>
                </c:pt>
                <c:pt idx="69">
                  <c:v>68.5</c:v>
                </c:pt>
                <c:pt idx="70">
                  <c:v>69.5</c:v>
                </c:pt>
                <c:pt idx="71">
                  <c:v>70.5</c:v>
                </c:pt>
                <c:pt idx="72">
                  <c:v>71.5</c:v>
                </c:pt>
                <c:pt idx="73">
                  <c:v>72.5</c:v>
                </c:pt>
                <c:pt idx="74">
                  <c:v>73.5</c:v>
                </c:pt>
                <c:pt idx="75">
                  <c:v>74.5</c:v>
                </c:pt>
                <c:pt idx="76">
                  <c:v>75.5</c:v>
                </c:pt>
                <c:pt idx="77">
                  <c:v>76.5</c:v>
                </c:pt>
                <c:pt idx="78">
                  <c:v>77.5</c:v>
                </c:pt>
                <c:pt idx="79">
                  <c:v>78.5</c:v>
                </c:pt>
                <c:pt idx="80">
                  <c:v>79.5</c:v>
                </c:pt>
                <c:pt idx="81">
                  <c:v>80.5</c:v>
                </c:pt>
                <c:pt idx="82">
                  <c:v>81.5</c:v>
                </c:pt>
                <c:pt idx="83">
                  <c:v>82.5</c:v>
                </c:pt>
                <c:pt idx="84">
                  <c:v>83.5</c:v>
                </c:pt>
                <c:pt idx="85">
                  <c:v>84.5</c:v>
                </c:pt>
                <c:pt idx="86">
                  <c:v>85.5</c:v>
                </c:pt>
                <c:pt idx="87">
                  <c:v>86.5</c:v>
                </c:pt>
                <c:pt idx="88">
                  <c:v>87.5</c:v>
                </c:pt>
                <c:pt idx="89">
                  <c:v>88.5</c:v>
                </c:pt>
                <c:pt idx="90">
                  <c:v>89.5</c:v>
                </c:pt>
                <c:pt idx="91">
                  <c:v>90.5</c:v>
                </c:pt>
                <c:pt idx="92">
                  <c:v>91.5</c:v>
                </c:pt>
                <c:pt idx="93">
                  <c:v>92.5</c:v>
                </c:pt>
                <c:pt idx="94">
                  <c:v>93.5</c:v>
                </c:pt>
                <c:pt idx="95">
                  <c:v>94.5</c:v>
                </c:pt>
                <c:pt idx="96">
                  <c:v>95.5</c:v>
                </c:pt>
                <c:pt idx="97">
                  <c:v>96.5</c:v>
                </c:pt>
                <c:pt idx="98">
                  <c:v>97.5</c:v>
                </c:pt>
                <c:pt idx="99">
                  <c:v>98.5</c:v>
                </c:pt>
                <c:pt idx="100">
                  <c:v>99.5</c:v>
                </c:pt>
                <c:pt idx="101">
                  <c:v>100.5</c:v>
                </c:pt>
                <c:pt idx="102">
                  <c:v>101.5</c:v>
                </c:pt>
                <c:pt idx="103">
                  <c:v>102.5</c:v>
                </c:pt>
                <c:pt idx="104">
                  <c:v>103.5</c:v>
                </c:pt>
                <c:pt idx="105">
                  <c:v>104.5</c:v>
                </c:pt>
                <c:pt idx="106">
                  <c:v>105.5</c:v>
                </c:pt>
                <c:pt idx="107">
                  <c:v>106.5</c:v>
                </c:pt>
                <c:pt idx="108">
                  <c:v>107.5</c:v>
                </c:pt>
                <c:pt idx="109">
                  <c:v>108.5</c:v>
                </c:pt>
                <c:pt idx="110">
                  <c:v>109.5</c:v>
                </c:pt>
                <c:pt idx="111">
                  <c:v>110.5</c:v>
                </c:pt>
                <c:pt idx="112">
                  <c:v>111.5</c:v>
                </c:pt>
                <c:pt idx="113">
                  <c:v>112.5</c:v>
                </c:pt>
                <c:pt idx="114">
                  <c:v>113.5</c:v>
                </c:pt>
                <c:pt idx="115">
                  <c:v>114.5</c:v>
                </c:pt>
                <c:pt idx="116">
                  <c:v>115.5</c:v>
                </c:pt>
                <c:pt idx="117">
                  <c:v>116.5</c:v>
                </c:pt>
                <c:pt idx="118">
                  <c:v>117.5</c:v>
                </c:pt>
                <c:pt idx="119">
                  <c:v>118.5</c:v>
                </c:pt>
                <c:pt idx="120">
                  <c:v>119.5</c:v>
                </c:pt>
                <c:pt idx="121">
                  <c:v>120.5</c:v>
                </c:pt>
                <c:pt idx="122">
                  <c:v>121.5</c:v>
                </c:pt>
                <c:pt idx="123">
                  <c:v>122.5</c:v>
                </c:pt>
                <c:pt idx="124">
                  <c:v>123.5</c:v>
                </c:pt>
                <c:pt idx="125">
                  <c:v>124.5</c:v>
                </c:pt>
                <c:pt idx="126">
                  <c:v>125.5</c:v>
                </c:pt>
                <c:pt idx="127">
                  <c:v>126.5</c:v>
                </c:pt>
                <c:pt idx="128">
                  <c:v>127.5</c:v>
                </c:pt>
                <c:pt idx="129">
                  <c:v>128.5</c:v>
                </c:pt>
                <c:pt idx="130">
                  <c:v>129.5</c:v>
                </c:pt>
                <c:pt idx="131">
                  <c:v>130.5</c:v>
                </c:pt>
                <c:pt idx="132">
                  <c:v>131.5</c:v>
                </c:pt>
                <c:pt idx="133">
                  <c:v>132.5</c:v>
                </c:pt>
                <c:pt idx="134">
                  <c:v>133.5</c:v>
                </c:pt>
                <c:pt idx="135">
                  <c:v>134.5</c:v>
                </c:pt>
                <c:pt idx="136">
                  <c:v>135.5</c:v>
                </c:pt>
                <c:pt idx="137">
                  <c:v>136.5</c:v>
                </c:pt>
                <c:pt idx="138">
                  <c:v>137.5</c:v>
                </c:pt>
                <c:pt idx="139">
                  <c:v>138.5</c:v>
                </c:pt>
                <c:pt idx="140">
                  <c:v>139.5</c:v>
                </c:pt>
                <c:pt idx="141">
                  <c:v>140.5</c:v>
                </c:pt>
                <c:pt idx="142">
                  <c:v>141.5</c:v>
                </c:pt>
                <c:pt idx="143">
                  <c:v>142.5</c:v>
                </c:pt>
                <c:pt idx="144">
                  <c:v>143.5</c:v>
                </c:pt>
                <c:pt idx="145">
                  <c:v>144.5</c:v>
                </c:pt>
                <c:pt idx="146">
                  <c:v>145.5</c:v>
                </c:pt>
                <c:pt idx="147">
                  <c:v>146.5</c:v>
                </c:pt>
                <c:pt idx="148">
                  <c:v>147.5</c:v>
                </c:pt>
                <c:pt idx="149">
                  <c:v>148.5</c:v>
                </c:pt>
                <c:pt idx="150">
                  <c:v>149.5</c:v>
                </c:pt>
                <c:pt idx="151">
                  <c:v>150.5</c:v>
                </c:pt>
                <c:pt idx="152">
                  <c:v>151.5</c:v>
                </c:pt>
                <c:pt idx="153">
                  <c:v>152.5</c:v>
                </c:pt>
                <c:pt idx="154">
                  <c:v>153.5</c:v>
                </c:pt>
                <c:pt idx="155">
                  <c:v>154.5</c:v>
                </c:pt>
                <c:pt idx="156">
                  <c:v>155.5</c:v>
                </c:pt>
                <c:pt idx="157">
                  <c:v>156.5</c:v>
                </c:pt>
                <c:pt idx="158">
                  <c:v>157.5</c:v>
                </c:pt>
                <c:pt idx="159">
                  <c:v>158.5</c:v>
                </c:pt>
                <c:pt idx="160">
                  <c:v>159.5</c:v>
                </c:pt>
                <c:pt idx="161">
                  <c:v>160.5</c:v>
                </c:pt>
                <c:pt idx="162">
                  <c:v>161.5</c:v>
                </c:pt>
                <c:pt idx="163">
                  <c:v>162.5</c:v>
                </c:pt>
                <c:pt idx="164">
                  <c:v>163.5</c:v>
                </c:pt>
                <c:pt idx="165">
                  <c:v>164.5</c:v>
                </c:pt>
                <c:pt idx="166">
                  <c:v>165.5</c:v>
                </c:pt>
                <c:pt idx="167">
                  <c:v>166.5</c:v>
                </c:pt>
                <c:pt idx="168">
                  <c:v>167.5</c:v>
                </c:pt>
                <c:pt idx="169">
                  <c:v>168.5</c:v>
                </c:pt>
                <c:pt idx="170">
                  <c:v>169.5</c:v>
                </c:pt>
                <c:pt idx="171">
                  <c:v>170.5</c:v>
                </c:pt>
                <c:pt idx="172">
                  <c:v>171.5</c:v>
                </c:pt>
                <c:pt idx="173">
                  <c:v>172.5</c:v>
                </c:pt>
                <c:pt idx="174">
                  <c:v>173.5</c:v>
                </c:pt>
                <c:pt idx="175">
                  <c:v>174.5</c:v>
                </c:pt>
                <c:pt idx="176">
                  <c:v>175.5</c:v>
                </c:pt>
                <c:pt idx="177">
                  <c:v>176.5</c:v>
                </c:pt>
                <c:pt idx="178">
                  <c:v>177.5</c:v>
                </c:pt>
                <c:pt idx="179">
                  <c:v>178.5</c:v>
                </c:pt>
                <c:pt idx="180">
                  <c:v>179.5</c:v>
                </c:pt>
                <c:pt idx="181">
                  <c:v>180.5</c:v>
                </c:pt>
                <c:pt idx="182">
                  <c:v>181.5</c:v>
                </c:pt>
                <c:pt idx="183">
                  <c:v>182.5</c:v>
                </c:pt>
                <c:pt idx="184">
                  <c:v>183.5</c:v>
                </c:pt>
                <c:pt idx="185">
                  <c:v>184.5</c:v>
                </c:pt>
                <c:pt idx="186">
                  <c:v>185.5</c:v>
                </c:pt>
                <c:pt idx="187">
                  <c:v>186.5</c:v>
                </c:pt>
                <c:pt idx="188">
                  <c:v>187.5</c:v>
                </c:pt>
                <c:pt idx="189">
                  <c:v>188.5</c:v>
                </c:pt>
                <c:pt idx="190">
                  <c:v>189.5</c:v>
                </c:pt>
                <c:pt idx="191">
                  <c:v>190.5</c:v>
                </c:pt>
                <c:pt idx="192">
                  <c:v>191.5</c:v>
                </c:pt>
                <c:pt idx="193">
                  <c:v>192.5</c:v>
                </c:pt>
                <c:pt idx="194">
                  <c:v>193.5</c:v>
                </c:pt>
                <c:pt idx="195">
                  <c:v>194.5</c:v>
                </c:pt>
                <c:pt idx="196">
                  <c:v>195.5</c:v>
                </c:pt>
                <c:pt idx="197">
                  <c:v>196.5</c:v>
                </c:pt>
                <c:pt idx="198">
                  <c:v>197.5</c:v>
                </c:pt>
                <c:pt idx="199">
                  <c:v>198.5</c:v>
                </c:pt>
                <c:pt idx="200">
                  <c:v>199.5</c:v>
                </c:pt>
                <c:pt idx="201">
                  <c:v>200.5</c:v>
                </c:pt>
                <c:pt idx="202">
                  <c:v>201.5</c:v>
                </c:pt>
                <c:pt idx="203">
                  <c:v>202.5</c:v>
                </c:pt>
                <c:pt idx="204">
                  <c:v>203.5</c:v>
                </c:pt>
                <c:pt idx="205">
                  <c:v>204.5</c:v>
                </c:pt>
                <c:pt idx="206">
                  <c:v>205.5</c:v>
                </c:pt>
                <c:pt idx="207">
                  <c:v>206.5</c:v>
                </c:pt>
                <c:pt idx="208">
                  <c:v>207.5</c:v>
                </c:pt>
                <c:pt idx="209">
                  <c:v>208.5</c:v>
                </c:pt>
                <c:pt idx="210">
                  <c:v>209.5</c:v>
                </c:pt>
                <c:pt idx="211">
                  <c:v>210.5</c:v>
                </c:pt>
                <c:pt idx="212">
                  <c:v>211.5</c:v>
                </c:pt>
                <c:pt idx="213">
                  <c:v>212.5</c:v>
                </c:pt>
                <c:pt idx="214">
                  <c:v>213.5</c:v>
                </c:pt>
                <c:pt idx="215">
                  <c:v>214.5</c:v>
                </c:pt>
                <c:pt idx="216">
                  <c:v>215.5</c:v>
                </c:pt>
                <c:pt idx="217">
                  <c:v>216.5</c:v>
                </c:pt>
                <c:pt idx="218">
                  <c:v>217.5</c:v>
                </c:pt>
                <c:pt idx="219">
                  <c:v>218.5</c:v>
                </c:pt>
                <c:pt idx="220">
                  <c:v>219.5</c:v>
                </c:pt>
                <c:pt idx="221">
                  <c:v>220.5</c:v>
                </c:pt>
                <c:pt idx="222">
                  <c:v>221.5</c:v>
                </c:pt>
                <c:pt idx="223">
                  <c:v>222.5</c:v>
                </c:pt>
                <c:pt idx="224">
                  <c:v>223.5</c:v>
                </c:pt>
                <c:pt idx="225">
                  <c:v>224.5</c:v>
                </c:pt>
                <c:pt idx="226">
                  <c:v>225.5</c:v>
                </c:pt>
                <c:pt idx="227">
                  <c:v>226.5</c:v>
                </c:pt>
                <c:pt idx="228">
                  <c:v>227.5</c:v>
                </c:pt>
                <c:pt idx="229">
                  <c:v>228.5</c:v>
                </c:pt>
                <c:pt idx="230">
                  <c:v>229.5</c:v>
                </c:pt>
                <c:pt idx="231">
                  <c:v>230.5</c:v>
                </c:pt>
                <c:pt idx="232">
                  <c:v>231.5</c:v>
                </c:pt>
                <c:pt idx="233">
                  <c:v>232.5</c:v>
                </c:pt>
                <c:pt idx="234">
                  <c:v>233.5</c:v>
                </c:pt>
                <c:pt idx="235">
                  <c:v>234.5</c:v>
                </c:pt>
                <c:pt idx="236">
                  <c:v>235.5</c:v>
                </c:pt>
                <c:pt idx="237">
                  <c:v>236.5</c:v>
                </c:pt>
                <c:pt idx="238">
                  <c:v>237.5</c:v>
                </c:pt>
                <c:pt idx="239">
                  <c:v>238.5</c:v>
                </c:pt>
                <c:pt idx="240">
                  <c:v>239.5</c:v>
                </c:pt>
                <c:pt idx="241">
                  <c:v>240.5</c:v>
                </c:pt>
                <c:pt idx="242">
                  <c:v>241.5</c:v>
                </c:pt>
                <c:pt idx="243">
                  <c:v>242.5</c:v>
                </c:pt>
                <c:pt idx="244">
                  <c:v>243.5</c:v>
                </c:pt>
                <c:pt idx="245">
                  <c:v>244.5</c:v>
                </c:pt>
                <c:pt idx="246">
                  <c:v>245.5</c:v>
                </c:pt>
                <c:pt idx="247">
                  <c:v>246.5</c:v>
                </c:pt>
                <c:pt idx="248">
                  <c:v>247.5</c:v>
                </c:pt>
                <c:pt idx="249">
                  <c:v>248.5</c:v>
                </c:pt>
                <c:pt idx="250">
                  <c:v>249.5</c:v>
                </c:pt>
              </c:numCache>
            </c:numRef>
          </c:xVal>
          <c:yVal>
            <c:numRef>
              <c:f>'12.4 (Alpha)'!$M$10:$M$260</c:f>
              <c:numCache>
                <c:formatCode>0.000</c:formatCode>
                <c:ptCount val="251"/>
                <c:pt idx="0">
                  <c:v>1</c:v>
                </c:pt>
                <c:pt idx="1">
                  <c:v>0.67159999999999997</c:v>
                </c:pt>
                <c:pt idx="2">
                  <c:v>0.65059999999999996</c:v>
                </c:pt>
                <c:pt idx="3">
                  <c:v>0.627</c:v>
                </c:pt>
                <c:pt idx="4">
                  <c:v>0.60389999999999999</c:v>
                </c:pt>
                <c:pt idx="5">
                  <c:v>0.57809999999999995</c:v>
                </c:pt>
                <c:pt idx="6">
                  <c:v>0.55310000000000004</c:v>
                </c:pt>
                <c:pt idx="7">
                  <c:v>0.53029999999999999</c:v>
                </c:pt>
                <c:pt idx="8">
                  <c:v>0.50880000000000003</c:v>
                </c:pt>
                <c:pt idx="9">
                  <c:v>0.4874</c:v>
                </c:pt>
                <c:pt idx="10">
                  <c:v>0.4632</c:v>
                </c:pt>
                <c:pt idx="11">
                  <c:v>0.43840000000000001</c:v>
                </c:pt>
                <c:pt idx="12">
                  <c:v>0.41720000000000002</c:v>
                </c:pt>
                <c:pt idx="13">
                  <c:v>0.39750000000000002</c:v>
                </c:pt>
                <c:pt idx="14">
                  <c:v>0.37609999999999999</c:v>
                </c:pt>
                <c:pt idx="15">
                  <c:v>0.35920000000000002</c:v>
                </c:pt>
                <c:pt idx="16">
                  <c:v>0.33989999999999998</c:v>
                </c:pt>
                <c:pt idx="17">
                  <c:v>0.32179999999999997</c:v>
                </c:pt>
                <c:pt idx="18">
                  <c:v>0.30320000000000003</c:v>
                </c:pt>
                <c:pt idx="19">
                  <c:v>0.2868</c:v>
                </c:pt>
                <c:pt idx="20">
                  <c:v>0.27179999999999999</c:v>
                </c:pt>
                <c:pt idx="21">
                  <c:v>0.25890000000000002</c:v>
                </c:pt>
                <c:pt idx="22">
                  <c:v>0.24490000000000001</c:v>
                </c:pt>
                <c:pt idx="23">
                  <c:v>0.2321</c:v>
                </c:pt>
                <c:pt idx="24">
                  <c:v>0.21959999999999999</c:v>
                </c:pt>
                <c:pt idx="25">
                  <c:v>0.2079</c:v>
                </c:pt>
                <c:pt idx="26">
                  <c:v>0.1966</c:v>
                </c:pt>
                <c:pt idx="27">
                  <c:v>0.18609999999999999</c:v>
                </c:pt>
                <c:pt idx="28">
                  <c:v>0.1762</c:v>
                </c:pt>
                <c:pt idx="29">
                  <c:v>0.1671</c:v>
                </c:pt>
                <c:pt idx="30">
                  <c:v>0.15920000000000001</c:v>
                </c:pt>
                <c:pt idx="31">
                  <c:v>0.15179999999999999</c:v>
                </c:pt>
                <c:pt idx="32">
                  <c:v>0.1434</c:v>
                </c:pt>
                <c:pt idx="33">
                  <c:v>0.13569999999999999</c:v>
                </c:pt>
                <c:pt idx="34">
                  <c:v>0.1278</c:v>
                </c:pt>
                <c:pt idx="35">
                  <c:v>0.12139999999999999</c:v>
                </c:pt>
                <c:pt idx="36">
                  <c:v>0.1164</c:v>
                </c:pt>
                <c:pt idx="37">
                  <c:v>0.1099</c:v>
                </c:pt>
                <c:pt idx="38">
                  <c:v>0.1042</c:v>
                </c:pt>
                <c:pt idx="39">
                  <c:v>9.9199999999999997E-2</c:v>
                </c:pt>
                <c:pt idx="40">
                  <c:v>9.4500000000000001E-2</c:v>
                </c:pt>
                <c:pt idx="41">
                  <c:v>8.8999999999999996E-2</c:v>
                </c:pt>
                <c:pt idx="42">
                  <c:v>8.4900000000000003E-2</c:v>
                </c:pt>
                <c:pt idx="43">
                  <c:v>8.09E-2</c:v>
                </c:pt>
                <c:pt idx="44">
                  <c:v>7.6100000000000001E-2</c:v>
                </c:pt>
                <c:pt idx="45">
                  <c:v>7.17E-2</c:v>
                </c:pt>
                <c:pt idx="46">
                  <c:v>6.8099999999999994E-2</c:v>
                </c:pt>
                <c:pt idx="47">
                  <c:v>6.54E-2</c:v>
                </c:pt>
                <c:pt idx="48">
                  <c:v>6.2E-2</c:v>
                </c:pt>
                <c:pt idx="49">
                  <c:v>5.9499999999999997E-2</c:v>
                </c:pt>
                <c:pt idx="50">
                  <c:v>5.6300000000000003E-2</c:v>
                </c:pt>
                <c:pt idx="51">
                  <c:v>5.3100000000000001E-2</c:v>
                </c:pt>
                <c:pt idx="52">
                  <c:v>5.1200000000000002E-2</c:v>
                </c:pt>
                <c:pt idx="53">
                  <c:v>4.8800000000000003E-2</c:v>
                </c:pt>
                <c:pt idx="54">
                  <c:v>4.5600000000000002E-2</c:v>
                </c:pt>
                <c:pt idx="55">
                  <c:v>4.3999999999999997E-2</c:v>
                </c:pt>
                <c:pt idx="56">
                  <c:v>4.1200000000000001E-2</c:v>
                </c:pt>
                <c:pt idx="57">
                  <c:v>3.9600000000000003E-2</c:v>
                </c:pt>
                <c:pt idx="58">
                  <c:v>3.73E-2</c:v>
                </c:pt>
                <c:pt idx="59">
                  <c:v>3.4299999999999997E-2</c:v>
                </c:pt>
                <c:pt idx="60">
                  <c:v>3.3000000000000002E-2</c:v>
                </c:pt>
                <c:pt idx="61">
                  <c:v>3.1699999999999999E-2</c:v>
                </c:pt>
                <c:pt idx="62">
                  <c:v>3.0300000000000001E-2</c:v>
                </c:pt>
                <c:pt idx="63">
                  <c:v>2.81E-2</c:v>
                </c:pt>
                <c:pt idx="64">
                  <c:v>2.6599999999999999E-2</c:v>
                </c:pt>
                <c:pt idx="65">
                  <c:v>2.4899999999999999E-2</c:v>
                </c:pt>
                <c:pt idx="66">
                  <c:v>2.3800000000000002E-2</c:v>
                </c:pt>
                <c:pt idx="67">
                  <c:v>2.29E-2</c:v>
                </c:pt>
                <c:pt idx="68">
                  <c:v>2.2100000000000002E-2</c:v>
                </c:pt>
                <c:pt idx="69">
                  <c:v>2.0899999999999998E-2</c:v>
                </c:pt>
                <c:pt idx="70">
                  <c:v>1.9699999999999999E-2</c:v>
                </c:pt>
                <c:pt idx="71">
                  <c:v>1.84E-2</c:v>
                </c:pt>
                <c:pt idx="72">
                  <c:v>1.7600000000000001E-2</c:v>
                </c:pt>
                <c:pt idx="73">
                  <c:v>1.72E-2</c:v>
                </c:pt>
                <c:pt idx="74">
                  <c:v>1.67E-2</c:v>
                </c:pt>
                <c:pt idx="75">
                  <c:v>1.5599999999999999E-2</c:v>
                </c:pt>
                <c:pt idx="76">
                  <c:v>1.4999999999999999E-2</c:v>
                </c:pt>
                <c:pt idx="77">
                  <c:v>1.44E-2</c:v>
                </c:pt>
                <c:pt idx="78">
                  <c:v>1.37E-2</c:v>
                </c:pt>
                <c:pt idx="79">
                  <c:v>1.3299999999999999E-2</c:v>
                </c:pt>
                <c:pt idx="80">
                  <c:v>1.29E-2</c:v>
                </c:pt>
                <c:pt idx="81">
                  <c:v>1.2E-2</c:v>
                </c:pt>
                <c:pt idx="82">
                  <c:v>1.1299999999999999E-2</c:v>
                </c:pt>
                <c:pt idx="83">
                  <c:v>1.0200000000000001E-2</c:v>
                </c:pt>
                <c:pt idx="84">
                  <c:v>9.4999999999999998E-3</c:v>
                </c:pt>
                <c:pt idx="85">
                  <c:v>8.9999999999999993E-3</c:v>
                </c:pt>
                <c:pt idx="86">
                  <c:v>8.5000000000000006E-3</c:v>
                </c:pt>
                <c:pt idx="87">
                  <c:v>8.0999999999999996E-3</c:v>
                </c:pt>
                <c:pt idx="88">
                  <c:v>7.7999999999999996E-3</c:v>
                </c:pt>
                <c:pt idx="89">
                  <c:v>7.7000000000000002E-3</c:v>
                </c:pt>
                <c:pt idx="90">
                  <c:v>7.3000000000000001E-3</c:v>
                </c:pt>
                <c:pt idx="91">
                  <c:v>7.3000000000000001E-3</c:v>
                </c:pt>
                <c:pt idx="92">
                  <c:v>6.7999999999999996E-3</c:v>
                </c:pt>
                <c:pt idx="93">
                  <c:v>6.4999999999999997E-3</c:v>
                </c:pt>
                <c:pt idx="94">
                  <c:v>6.1000000000000004E-3</c:v>
                </c:pt>
                <c:pt idx="95">
                  <c:v>5.7000000000000002E-3</c:v>
                </c:pt>
                <c:pt idx="96">
                  <c:v>5.5999999999999999E-3</c:v>
                </c:pt>
                <c:pt idx="97">
                  <c:v>5.4000000000000003E-3</c:v>
                </c:pt>
                <c:pt idx="98">
                  <c:v>5.1000000000000004E-3</c:v>
                </c:pt>
                <c:pt idx="99">
                  <c:v>4.8999999999999998E-3</c:v>
                </c:pt>
                <c:pt idx="100">
                  <c:v>4.7999999999999996E-3</c:v>
                </c:pt>
                <c:pt idx="101">
                  <c:v>4.4999999999999997E-3</c:v>
                </c:pt>
                <c:pt idx="102">
                  <c:v>4.4000000000000003E-3</c:v>
                </c:pt>
                <c:pt idx="103">
                  <c:v>3.8999999999999998E-3</c:v>
                </c:pt>
                <c:pt idx="104">
                  <c:v>3.8999999999999998E-3</c:v>
                </c:pt>
                <c:pt idx="105">
                  <c:v>3.5000000000000001E-3</c:v>
                </c:pt>
                <c:pt idx="106">
                  <c:v>3.3999999999999998E-3</c:v>
                </c:pt>
                <c:pt idx="107">
                  <c:v>3.3999999999999998E-3</c:v>
                </c:pt>
                <c:pt idx="108">
                  <c:v>3.3E-3</c:v>
                </c:pt>
                <c:pt idx="109">
                  <c:v>3.3E-3</c:v>
                </c:pt>
                <c:pt idx="110">
                  <c:v>3.2000000000000002E-3</c:v>
                </c:pt>
                <c:pt idx="111">
                  <c:v>3.0999999999999999E-3</c:v>
                </c:pt>
                <c:pt idx="112">
                  <c:v>2.8999999999999998E-3</c:v>
                </c:pt>
                <c:pt idx="113">
                  <c:v>2.8E-3</c:v>
                </c:pt>
                <c:pt idx="114">
                  <c:v>2.5999999999999999E-3</c:v>
                </c:pt>
                <c:pt idx="115">
                  <c:v>2.5999999999999999E-3</c:v>
                </c:pt>
                <c:pt idx="116">
                  <c:v>2.5999999999999999E-3</c:v>
                </c:pt>
                <c:pt idx="117">
                  <c:v>2.2000000000000001E-3</c:v>
                </c:pt>
                <c:pt idx="118">
                  <c:v>2E-3</c:v>
                </c:pt>
                <c:pt idx="119">
                  <c:v>1.9E-3</c:v>
                </c:pt>
                <c:pt idx="120">
                  <c:v>1.6999999999999999E-3</c:v>
                </c:pt>
                <c:pt idx="121">
                  <c:v>1.6999999999999999E-3</c:v>
                </c:pt>
                <c:pt idx="122">
                  <c:v>1.6000000000000001E-3</c:v>
                </c:pt>
                <c:pt idx="123">
                  <c:v>1.1999999999999999E-3</c:v>
                </c:pt>
                <c:pt idx="124">
                  <c:v>1.1000000000000001E-3</c:v>
                </c:pt>
                <c:pt idx="125">
                  <c:v>1.1000000000000001E-3</c:v>
                </c:pt>
                <c:pt idx="126">
                  <c:v>1.1000000000000001E-3</c:v>
                </c:pt>
                <c:pt idx="127">
                  <c:v>1.1000000000000001E-3</c:v>
                </c:pt>
                <c:pt idx="128">
                  <c:v>1.1000000000000001E-3</c:v>
                </c:pt>
                <c:pt idx="129">
                  <c:v>1E-3</c:v>
                </c:pt>
                <c:pt idx="130">
                  <c:v>1E-3</c:v>
                </c:pt>
                <c:pt idx="131">
                  <c:v>1E-3</c:v>
                </c:pt>
                <c:pt idx="132">
                  <c:v>8.9999999999999998E-4</c:v>
                </c:pt>
                <c:pt idx="133">
                  <c:v>6.9999999999999999E-4</c:v>
                </c:pt>
                <c:pt idx="134">
                  <c:v>6.9999999999999999E-4</c:v>
                </c:pt>
                <c:pt idx="135">
                  <c:v>5.0000000000000001E-4</c:v>
                </c:pt>
                <c:pt idx="136">
                  <c:v>4.0000000000000002E-4</c:v>
                </c:pt>
                <c:pt idx="137">
                  <c:v>2.9999999999999997E-4</c:v>
                </c:pt>
                <c:pt idx="138">
                  <c:v>2.9999999999999997E-4</c:v>
                </c:pt>
                <c:pt idx="139">
                  <c:v>2.9999999999999997E-4</c:v>
                </c:pt>
                <c:pt idx="140">
                  <c:v>2.9999999999999997E-4</c:v>
                </c:pt>
                <c:pt idx="141">
                  <c:v>2.9999999999999997E-4</c:v>
                </c:pt>
                <c:pt idx="142">
                  <c:v>2.0000000000000001E-4</c:v>
                </c:pt>
                <c:pt idx="143">
                  <c:v>2.0000000000000001E-4</c:v>
                </c:pt>
                <c:pt idx="144">
                  <c:v>2.0000000000000001E-4</c:v>
                </c:pt>
                <c:pt idx="145">
                  <c:v>2.0000000000000001E-4</c:v>
                </c:pt>
                <c:pt idx="146">
                  <c:v>2.0000000000000001E-4</c:v>
                </c:pt>
                <c:pt idx="147">
                  <c:v>2.0000000000000001E-4</c:v>
                </c:pt>
                <c:pt idx="148">
                  <c:v>2.0000000000000001E-4</c:v>
                </c:pt>
                <c:pt idx="149">
                  <c:v>2.0000000000000001E-4</c:v>
                </c:pt>
                <c:pt idx="150">
                  <c:v>2.0000000000000001E-4</c:v>
                </c:pt>
                <c:pt idx="151">
                  <c:v>2.0000000000000001E-4</c:v>
                </c:pt>
                <c:pt idx="152">
                  <c:v>2.0000000000000001E-4</c:v>
                </c:pt>
                <c:pt idx="153">
                  <c:v>2.0000000000000001E-4</c:v>
                </c:pt>
                <c:pt idx="154">
                  <c:v>2.0000000000000001E-4</c:v>
                </c:pt>
                <c:pt idx="155">
                  <c:v>2.0000000000000001E-4</c:v>
                </c:pt>
                <c:pt idx="156">
                  <c:v>2.0000000000000001E-4</c:v>
                </c:pt>
                <c:pt idx="157">
                  <c:v>2.0000000000000001E-4</c:v>
                </c:pt>
                <c:pt idx="158">
                  <c:v>1E-4</c:v>
                </c:pt>
                <c:pt idx="159">
                  <c:v>1E-4</c:v>
                </c:pt>
                <c:pt idx="160">
                  <c:v>1E-4</c:v>
                </c:pt>
                <c:pt idx="161">
                  <c:v>1E-4</c:v>
                </c:pt>
                <c:pt idx="162">
                  <c:v>1E-4</c:v>
                </c:pt>
                <c:pt idx="163">
                  <c:v>1E-4</c:v>
                </c:pt>
                <c:pt idx="164">
                  <c:v>1E-4</c:v>
                </c:pt>
                <c:pt idx="165">
                  <c:v>1E-4</c:v>
                </c:pt>
                <c:pt idx="166">
                  <c:v>1E-4</c:v>
                </c:pt>
                <c:pt idx="167">
                  <c:v>1E-4</c:v>
                </c:pt>
                <c:pt idx="168">
                  <c:v>1E-4</c:v>
                </c:pt>
                <c:pt idx="169">
                  <c:v>1E-4</c:v>
                </c:pt>
                <c:pt idx="170">
                  <c:v>1E-4</c:v>
                </c:pt>
                <c:pt idx="171">
                  <c:v>1E-4</c:v>
                </c:pt>
                <c:pt idx="172">
                  <c:v>1E-4</c:v>
                </c:pt>
                <c:pt idx="173">
                  <c:v>1E-4</c:v>
                </c:pt>
                <c:pt idx="174">
                  <c:v>1E-4</c:v>
                </c:pt>
                <c:pt idx="175">
                  <c:v>1E-4</c:v>
                </c:pt>
                <c:pt idx="176">
                  <c:v>1E-4</c:v>
                </c:pt>
                <c:pt idx="177">
                  <c:v>1E-4</c:v>
                </c:pt>
                <c:pt idx="178">
                  <c:v>1E-4</c:v>
                </c:pt>
                <c:pt idx="179">
                  <c:v>1E-4</c:v>
                </c:pt>
                <c:pt idx="180">
                  <c:v>1E-4</c:v>
                </c:pt>
                <c:pt idx="181">
                  <c:v>1E-4</c:v>
                </c:pt>
                <c:pt idx="182">
                  <c:v>1E-4</c:v>
                </c:pt>
                <c:pt idx="183">
                  <c:v>1E-4</c:v>
                </c:pt>
                <c:pt idx="184">
                  <c:v>1E-4</c:v>
                </c:pt>
                <c:pt idx="185">
                  <c:v>1E-4</c:v>
                </c:pt>
                <c:pt idx="186">
                  <c:v>1E-4</c:v>
                </c:pt>
                <c:pt idx="187">
                  <c:v>1E-4</c:v>
                </c:pt>
                <c:pt idx="188">
                  <c:v>1E-4</c:v>
                </c:pt>
                <c:pt idx="189">
                  <c:v>1E-4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D8-4655-8A8F-786AA1C97418}"/>
            </c:ext>
          </c:extLst>
        </c:ser>
        <c:ser>
          <c:idx val="2"/>
          <c:order val="2"/>
          <c:spPr>
            <a:ln w="15875" cap="rnd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'12.4 (Alpha)'!$O$26:$O$27</c:f>
              <c:numCache>
                <c:formatCode>0.00</c:formatCode>
                <c:ptCount val="2"/>
                <c:pt idx="0">
                  <c:v>112.5</c:v>
                </c:pt>
                <c:pt idx="1">
                  <c:v>112.5</c:v>
                </c:pt>
              </c:numCache>
            </c:numRef>
          </c:xVal>
          <c:yVal>
            <c:numRef>
              <c:f>'12.4 (Alpha)'!$P$26:$P$27</c:f>
              <c:numCache>
                <c:formatCode>0.00%</c:formatCode>
                <c:ptCount val="2"/>
                <c:pt idx="0">
                  <c:v>1.0000000000000009E-3</c:v>
                </c:pt>
                <c:pt idx="1">
                  <c:v>1.0000000000000001E-5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8D8-4655-8A8F-786AA1C97418}"/>
            </c:ext>
          </c:extLst>
        </c:ser>
        <c:ser>
          <c:idx val="3"/>
          <c:order val="3"/>
          <c:spPr>
            <a:ln w="15875" cap="rnd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'12.4 (Alpha)'!$O$25:$O$26</c:f>
              <c:numCache>
                <c:formatCode>0.00</c:formatCode>
                <c:ptCount val="2"/>
                <c:pt idx="0">
                  <c:v>0</c:v>
                </c:pt>
                <c:pt idx="1">
                  <c:v>112.5</c:v>
                </c:pt>
              </c:numCache>
            </c:numRef>
          </c:xVal>
          <c:yVal>
            <c:numRef>
              <c:f>'12.4 (Alpha)'!$P$25:$P$26</c:f>
              <c:numCache>
                <c:formatCode>0.00%</c:formatCode>
                <c:ptCount val="2"/>
                <c:pt idx="0">
                  <c:v>1.0000000000000009E-3</c:v>
                </c:pt>
                <c:pt idx="1">
                  <c:v>1.0000000000000009E-3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8D8-4655-8A8F-786AA1C97418}"/>
            </c:ext>
          </c:extLst>
        </c:ser>
        <c:ser>
          <c:idx val="4"/>
          <c:order val="4"/>
          <c:spPr>
            <a:ln w="15875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'12.4 (Alpha)'!$O$30:$O$31</c:f>
              <c:numCache>
                <c:formatCode>0.00</c:formatCode>
                <c:ptCount val="2"/>
                <c:pt idx="0">
                  <c:v>128.5</c:v>
                </c:pt>
                <c:pt idx="1">
                  <c:v>128.5</c:v>
                </c:pt>
              </c:numCache>
            </c:numRef>
          </c:xVal>
          <c:yVal>
            <c:numRef>
              <c:f>'12.4 (Alpha)'!$P$26:$P$27</c:f>
              <c:numCache>
                <c:formatCode>0.00%</c:formatCode>
                <c:ptCount val="2"/>
                <c:pt idx="0">
                  <c:v>1.0000000000000009E-3</c:v>
                </c:pt>
                <c:pt idx="1">
                  <c:v>1.0000000000000001E-5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8D8-4655-8A8F-786AA1C97418}"/>
            </c:ext>
          </c:extLst>
        </c:ser>
        <c:ser>
          <c:idx val="5"/>
          <c:order val="5"/>
          <c:spPr>
            <a:ln w="15875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'12.4 (Alpha)'!$O$29:$O$30</c:f>
              <c:numCache>
                <c:formatCode>0.00</c:formatCode>
                <c:ptCount val="2"/>
                <c:pt idx="0">
                  <c:v>0</c:v>
                </c:pt>
                <c:pt idx="1">
                  <c:v>128.5</c:v>
                </c:pt>
              </c:numCache>
            </c:numRef>
          </c:xVal>
          <c:yVal>
            <c:numRef>
              <c:f>'12.4 (Alpha)'!$P$25:$P$26</c:f>
              <c:numCache>
                <c:formatCode>0.00%</c:formatCode>
                <c:ptCount val="2"/>
                <c:pt idx="0">
                  <c:v>1.0000000000000009E-3</c:v>
                </c:pt>
                <c:pt idx="1">
                  <c:v>1.0000000000000009E-3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8D8-4655-8A8F-786AA1C97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8395656"/>
        <c:axId val="788389424"/>
      </c:scatterChart>
      <c:valAx>
        <c:axId val="788395656"/>
        <c:scaling>
          <c:orientation val="minMax"/>
          <c:max val="2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Loss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8389424"/>
        <c:crossesAt val="1.0000000000000004E-5"/>
        <c:crossBetween val="midCat"/>
      </c:valAx>
      <c:valAx>
        <c:axId val="788389424"/>
        <c:scaling>
          <c:logBase val="10"/>
          <c:orientation val="minMax"/>
          <c:min val="1.0000000000000004E-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Probability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8395656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213359</xdr:colOff>
      <xdr:row>7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BBFC8C7E-592F-4AFC-90F2-70E17CC46A4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7429499" cy="117348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Implementation of SA-CVA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b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</a:b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Illustration of the SA-CVA methodology for an interest rate swap. BA-CVA (and SA-CCR) results are also shown for comparison. For greeks, this uses a simple CVA calculation to generate the necessary deltas and vega.</a:t>
          </a:r>
        </a:p>
      </xdr:txBody>
    </xdr:sp>
    <xdr:clientData/>
  </xdr:twoCellAnchor>
  <xdr:twoCellAnchor>
    <xdr:from>
      <xdr:col>8</xdr:col>
      <xdr:colOff>228600</xdr:colOff>
      <xdr:row>0</xdr:row>
      <xdr:rowOff>160020</xdr:rowOff>
    </xdr:from>
    <xdr:to>
      <xdr:col>10</xdr:col>
      <xdr:colOff>182880</xdr:colOff>
      <xdr:row>3</xdr:row>
      <xdr:rowOff>104775</xdr:rowOff>
    </xdr:to>
    <xdr:sp macro="" textlink="">
      <xdr:nvSpPr>
        <xdr:cNvPr id="2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032789-4417-484D-B39E-5784432FDA2D}"/>
            </a:ext>
          </a:extLst>
        </xdr:cNvPr>
        <xdr:cNvSpPr txBox="1">
          <a:spLocks noChangeArrowheads="1"/>
        </xdr:cNvSpPr>
      </xdr:nvSpPr>
      <xdr:spPr bwMode="auto">
        <a:xfrm>
          <a:off x="6096000" y="160020"/>
          <a:ext cx="13030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7</xdr:col>
      <xdr:colOff>552450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FC1CAD3-673B-416C-9CED-ACB10913BAE1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664083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Implementation of SA-CCR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SA-CCR calculation for interest rate portfolio in a single currency.</a:t>
          </a:r>
        </a:p>
      </xdr:txBody>
    </xdr:sp>
    <xdr:clientData/>
  </xdr:twoCellAnchor>
  <xdr:twoCellAnchor>
    <xdr:from>
      <xdr:col>5</xdr:col>
      <xdr:colOff>807720</xdr:colOff>
      <xdr:row>0</xdr:row>
      <xdr:rowOff>160020</xdr:rowOff>
    </xdr:from>
    <xdr:to>
      <xdr:col>8</xdr:col>
      <xdr:colOff>46990</xdr:colOff>
      <xdr:row>3</xdr:row>
      <xdr:rowOff>104775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0FCCC9-706D-47E7-B21E-178293314091}"/>
            </a:ext>
          </a:extLst>
        </xdr:cNvPr>
        <xdr:cNvSpPr txBox="1">
          <a:spLocks noChangeArrowheads="1"/>
        </xdr:cNvSpPr>
      </xdr:nvSpPr>
      <xdr:spPr bwMode="auto">
        <a:xfrm>
          <a:off x="5273040" y="160020"/>
          <a:ext cx="175387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11</xdr:col>
      <xdr:colOff>83820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F1B3E6BA-B934-4301-85F0-B32A5CD831BC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7429500" cy="99631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EPE and Effective EPE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Illustration of expected positive exposure (EPE) and Effective EPE</a:t>
          </a:r>
        </a:p>
      </xdr:txBody>
    </xdr:sp>
    <xdr:clientData/>
  </xdr:twoCellAnchor>
  <xdr:twoCellAnchor>
    <xdr:from>
      <xdr:col>6</xdr:col>
      <xdr:colOff>426720</xdr:colOff>
      <xdr:row>14</xdr:row>
      <xdr:rowOff>7620</xdr:rowOff>
    </xdr:from>
    <xdr:to>
      <xdr:col>15</xdr:col>
      <xdr:colOff>365760</xdr:colOff>
      <xdr:row>34</xdr:row>
      <xdr:rowOff>30480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C74DBF5-B74F-4A18-92CF-1882013A4C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365760</xdr:colOff>
      <xdr:row>2</xdr:row>
      <xdr:rowOff>106680</xdr:rowOff>
    </xdr:from>
    <xdr:to>
      <xdr:col>11</xdr:col>
      <xdr:colOff>290830</xdr:colOff>
      <xdr:row>5</xdr:row>
      <xdr:rowOff>51435</xdr:rowOff>
    </xdr:to>
    <xdr:sp macro="" textlink="">
      <xdr:nvSpPr>
        <xdr:cNvPr id="4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FEE0E9E-39A3-40C2-B705-FFCA3E0AD963}"/>
            </a:ext>
          </a:extLst>
        </xdr:cNvPr>
        <xdr:cNvSpPr txBox="1">
          <a:spLocks noChangeArrowheads="1"/>
        </xdr:cNvSpPr>
      </xdr:nvSpPr>
      <xdr:spPr bwMode="auto">
        <a:xfrm>
          <a:off x="5882640" y="441960"/>
          <a:ext cx="175387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7</xdr:col>
      <xdr:colOff>914400</xdr:colOff>
      <xdr:row>6</xdr:row>
      <xdr:rowOff>0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00000000-0008-0000-0100-0000011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599694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Calculation of 'Alpha' Factor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Estimation of the alpha factor using normally distributed exposure distributions.</a:t>
          </a:r>
        </a:p>
      </xdr:txBody>
    </xdr:sp>
    <xdr:clientData/>
  </xdr:twoCellAnchor>
  <xdr:twoCellAnchor>
    <xdr:from>
      <xdr:col>10</xdr:col>
      <xdr:colOff>0</xdr:colOff>
      <xdr:row>7</xdr:row>
      <xdr:rowOff>175260</xdr:rowOff>
    </xdr:from>
    <xdr:to>
      <xdr:col>18</xdr:col>
      <xdr:colOff>198120</xdr:colOff>
      <xdr:row>28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D4C0C54-AE54-41F1-8265-85EBDB931C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228600</xdr:colOff>
      <xdr:row>0</xdr:row>
      <xdr:rowOff>160020</xdr:rowOff>
    </xdr:from>
    <xdr:to>
      <xdr:col>8</xdr:col>
      <xdr:colOff>397510</xdr:colOff>
      <xdr:row>3</xdr:row>
      <xdr:rowOff>104775</xdr:rowOff>
    </xdr:to>
    <xdr:sp macro="" textlink="">
      <xdr:nvSpPr>
        <xdr:cNvPr id="2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E5FFFC5-51EC-4269-8723-B89AE031EC21}"/>
            </a:ext>
          </a:extLst>
        </xdr:cNvPr>
        <xdr:cNvSpPr txBox="1">
          <a:spLocks noChangeArrowheads="1"/>
        </xdr:cNvSpPr>
      </xdr:nvSpPr>
      <xdr:spPr bwMode="auto">
        <a:xfrm>
          <a:off x="4701540" y="160020"/>
          <a:ext cx="175387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8B2C7-895E-492C-A9ED-DE2B47FDF40B}">
  <sheetPr codeName="Sheet1"/>
  <dimension ref="B7:Z745"/>
  <sheetViews>
    <sheetView showGridLines="0" tabSelected="1" zoomScaleNormal="100" workbookViewId="0">
      <pane ySplit="7" topLeftCell="A8" activePane="bottomLeft" state="frozen"/>
      <selection pane="bottomLeft" activeCell="M23" sqref="M23"/>
    </sheetView>
  </sheetViews>
  <sheetFormatPr defaultRowHeight="13.2" x14ac:dyDescent="0.25"/>
  <cols>
    <col min="1" max="1" width="5.44140625" customWidth="1"/>
    <col min="2" max="2" width="19.88671875" customWidth="1"/>
    <col min="3" max="3" width="15.21875" customWidth="1"/>
    <col min="4" max="4" width="9.44140625" customWidth="1"/>
    <col min="5" max="5" width="11" customWidth="1"/>
    <col min="6" max="6" width="9.6640625" bestFit="1" customWidth="1"/>
    <col min="7" max="7" width="10.88671875" customWidth="1"/>
    <col min="8" max="8" width="8.44140625" customWidth="1"/>
    <col min="9" max="9" width="11.21875" customWidth="1"/>
    <col min="10" max="10" width="8.44140625" customWidth="1"/>
    <col min="11" max="11" width="10.5546875" customWidth="1"/>
    <col min="12" max="12" width="12.21875" bestFit="1" customWidth="1"/>
    <col min="13" max="13" width="13.44140625" customWidth="1"/>
    <col min="14" max="14" width="12.6640625" bestFit="1" customWidth="1"/>
    <col min="15" max="15" width="12" bestFit="1" customWidth="1"/>
    <col min="16" max="16" width="10.88671875" bestFit="1" customWidth="1"/>
    <col min="17" max="17" width="12.44140625" bestFit="1" customWidth="1"/>
    <col min="18" max="18" width="13.109375" bestFit="1" customWidth="1"/>
    <col min="19" max="19" width="14.88671875" bestFit="1" customWidth="1"/>
    <col min="20" max="20" width="9.109375" customWidth="1"/>
    <col min="21" max="21" width="12.44140625" bestFit="1" customWidth="1"/>
  </cols>
  <sheetData>
    <row r="7" spans="2:26" x14ac:dyDescent="0.25">
      <c r="R7" s="8"/>
      <c r="S7" s="11"/>
      <c r="T7" s="11"/>
    </row>
    <row r="8" spans="2:26" s="7" customFormat="1" ht="15" thickBot="1" x14ac:dyDescent="0.35">
      <c r="R8" s="9"/>
      <c r="S8" s="10"/>
      <c r="T8" s="10"/>
    </row>
    <row r="9" spans="2:26" s="7" customFormat="1" ht="15" thickBot="1" x14ac:dyDescent="0.35">
      <c r="B9" s="202" t="s">
        <v>551</v>
      </c>
      <c r="C9" s="204"/>
      <c r="D9" s="13"/>
      <c r="E9" s="202" t="s">
        <v>578</v>
      </c>
      <c r="F9" s="203"/>
      <c r="G9" s="204"/>
      <c r="H9" s="13"/>
      <c r="I9" s="202" t="s">
        <v>618</v>
      </c>
      <c r="J9" s="203"/>
      <c r="K9" s="204"/>
      <c r="L9" s="13"/>
      <c r="M9" s="13"/>
      <c r="N9" s="13"/>
      <c r="O9" s="13"/>
      <c r="P9" s="19"/>
      <c r="Q9" s="13"/>
      <c r="R9" s="202" t="s">
        <v>619</v>
      </c>
      <c r="S9" s="204"/>
      <c r="T9" s="13"/>
      <c r="U9" s="13"/>
      <c r="V9" s="13"/>
      <c r="W9" s="13"/>
      <c r="X9" s="13"/>
      <c r="Y9" s="13"/>
    </row>
    <row r="10" spans="2:26" s="7" customFormat="1" ht="15" thickBot="1" x14ac:dyDescent="0.35">
      <c r="B10" s="31" t="s">
        <v>552</v>
      </c>
      <c r="C10" s="32">
        <v>0</v>
      </c>
      <c r="D10" s="13"/>
      <c r="E10" s="33" t="s">
        <v>576</v>
      </c>
      <c r="F10" s="34" t="s">
        <v>579</v>
      </c>
      <c r="G10" s="35" t="s">
        <v>611</v>
      </c>
      <c r="H10" s="13"/>
      <c r="I10" s="36"/>
      <c r="J10" s="121" t="s">
        <v>576</v>
      </c>
      <c r="K10" s="37" t="s">
        <v>553</v>
      </c>
      <c r="L10" s="13"/>
      <c r="M10" s="13"/>
      <c r="N10" s="13"/>
      <c r="O10" s="13"/>
      <c r="P10" s="13"/>
      <c r="Q10" s="13"/>
      <c r="R10" s="33" t="s">
        <v>576</v>
      </c>
      <c r="S10" s="38" t="s">
        <v>577</v>
      </c>
      <c r="T10" s="13"/>
      <c r="U10" s="15"/>
      <c r="V10" s="39" t="s">
        <v>626</v>
      </c>
      <c r="W10" s="39" t="s">
        <v>627</v>
      </c>
      <c r="X10" s="39" t="s">
        <v>628</v>
      </c>
      <c r="Y10" s="39" t="s">
        <v>629</v>
      </c>
      <c r="Z10" s="13" t="s">
        <v>630</v>
      </c>
    </row>
    <row r="11" spans="2:26" s="7" customFormat="1" ht="14.4" x14ac:dyDescent="0.3">
      <c r="B11" s="23" t="s">
        <v>521</v>
      </c>
      <c r="C11" s="40">
        <v>5</v>
      </c>
      <c r="D11" s="13"/>
      <c r="E11" s="41">
        <v>1</v>
      </c>
      <c r="F11" s="87">
        <v>9.1999999999999998E-3</v>
      </c>
      <c r="G11" s="96">
        <v>1.11E-2</v>
      </c>
      <c r="H11" s="13"/>
      <c r="I11" s="23" t="s">
        <v>554</v>
      </c>
      <c r="J11" s="42" t="s">
        <v>555</v>
      </c>
      <c r="K11" s="97" cm="1">
        <f t="array" aca="1" ref="K11:K15" ca="1">L47:L51</f>
        <v>1.2686063557130513E-3</v>
      </c>
      <c r="L11" s="13"/>
      <c r="N11" s="16"/>
      <c r="O11" s="16"/>
      <c r="P11" s="13"/>
      <c r="Q11" s="16"/>
      <c r="R11" s="41">
        <v>0.5</v>
      </c>
      <c r="S11" s="44" cm="1">
        <f t="array" aca="1" ref="S11:S15" ca="1">OFFSET(V11,0,MATCH(CreditCurveID,V10:Z10,0)-1,5,1)</f>
        <v>7.4999999999999997E-3</v>
      </c>
      <c r="T11" s="13"/>
      <c r="U11" s="14"/>
      <c r="V11" s="45">
        <v>4.0000000000000002E-4</v>
      </c>
      <c r="W11" s="46">
        <v>3.5000000000000001E-3</v>
      </c>
      <c r="X11" s="46">
        <v>1.1999999999999999E-3</v>
      </c>
      <c r="Y11" s="46">
        <v>0.16</v>
      </c>
      <c r="Z11" s="122">
        <v>7.4999999999999997E-3</v>
      </c>
    </row>
    <row r="12" spans="2:26" s="7" customFormat="1" ht="14.4" x14ac:dyDescent="0.3">
      <c r="B12" s="23" t="s">
        <v>556</v>
      </c>
      <c r="C12" s="47">
        <v>1.3899999999999999E-2</v>
      </c>
      <c r="D12" s="13"/>
      <c r="E12" s="41">
        <v>2</v>
      </c>
      <c r="F12" s="87">
        <v>1.0500000000000001E-2</v>
      </c>
      <c r="G12" s="96">
        <v>9.2999999999999992E-3</v>
      </c>
      <c r="H12" s="13"/>
      <c r="I12" s="23"/>
      <c r="J12" s="24" t="s">
        <v>557</v>
      </c>
      <c r="K12" s="97">
        <f ca="1"/>
        <v>-8.2273128184848481E-3</v>
      </c>
      <c r="L12" s="13"/>
      <c r="N12" s="16"/>
      <c r="O12" s="16"/>
      <c r="P12" s="13"/>
      <c r="Q12" s="16"/>
      <c r="R12" s="41">
        <v>1</v>
      </c>
      <c r="S12" s="44">
        <f ca="1"/>
        <v>7.4999999999999997E-3</v>
      </c>
      <c r="T12" s="13"/>
      <c r="U12" s="14"/>
      <c r="V12" s="45">
        <v>5.0000000000000001E-4</v>
      </c>
      <c r="W12" s="46">
        <v>5.0000000000000001E-3</v>
      </c>
      <c r="X12" s="46">
        <v>1.8E-3</v>
      </c>
      <c r="Y12" s="46">
        <v>0.14499999999999999</v>
      </c>
      <c r="Z12" s="122">
        <v>7.4999999999999997E-3</v>
      </c>
    </row>
    <row r="13" spans="2:26" s="7" customFormat="1" ht="14.4" x14ac:dyDescent="0.3">
      <c r="B13" s="23" t="s">
        <v>523</v>
      </c>
      <c r="C13" s="48" t="s">
        <v>524</v>
      </c>
      <c r="D13" s="13"/>
      <c r="E13" s="41">
        <v>5</v>
      </c>
      <c r="F13" s="87">
        <v>1.4E-2</v>
      </c>
      <c r="G13" s="96">
        <v>7.4000000000000003E-3</v>
      </c>
      <c r="H13" s="13"/>
      <c r="I13" s="23"/>
      <c r="J13" s="49" t="s">
        <v>559</v>
      </c>
      <c r="K13" s="97">
        <f ca="1"/>
        <v>1.9789537785884707E-2</v>
      </c>
      <c r="L13" s="13"/>
      <c r="N13" s="16"/>
      <c r="O13" s="16"/>
      <c r="P13" s="13"/>
      <c r="Q13" s="16"/>
      <c r="R13" s="41">
        <v>3</v>
      </c>
      <c r="S13" s="44">
        <f ca="1"/>
        <v>7.4999999999999997E-3</v>
      </c>
      <c r="T13" s="13"/>
      <c r="U13" s="14"/>
      <c r="V13" s="45">
        <v>8.9999999999999998E-4</v>
      </c>
      <c r="W13" s="46">
        <v>1.2E-2</v>
      </c>
      <c r="X13" s="46">
        <v>5.0000000000000001E-3</v>
      </c>
      <c r="Y13" s="46">
        <v>0.13</v>
      </c>
      <c r="Z13" s="122">
        <v>7.4999999999999997E-3</v>
      </c>
    </row>
    <row r="14" spans="2:26" s="7" customFormat="1" ht="14.4" x14ac:dyDescent="0.3">
      <c r="B14" s="23" t="s">
        <v>560</v>
      </c>
      <c r="C14" s="50">
        <f ca="1">L54</f>
        <v>1.3902305146042149E-2</v>
      </c>
      <c r="D14" s="13"/>
      <c r="E14" s="41">
        <v>10</v>
      </c>
      <c r="F14" s="87">
        <v>1.7999999999999999E-2</v>
      </c>
      <c r="G14" s="96">
        <v>7.4000000000000003E-3</v>
      </c>
      <c r="H14" s="13"/>
      <c r="I14" s="23"/>
      <c r="J14" s="24" t="s">
        <v>561</v>
      </c>
      <c r="K14" s="97">
        <f ca="1"/>
        <v>2.0157595363534217E-2</v>
      </c>
      <c r="L14" s="13"/>
      <c r="N14" s="16"/>
      <c r="O14" s="16"/>
      <c r="P14" s="13"/>
      <c r="Q14" s="16"/>
      <c r="R14" s="41">
        <v>5</v>
      </c>
      <c r="S14" s="44">
        <f ca="1"/>
        <v>7.4999999999999997E-3</v>
      </c>
      <c r="T14" s="13"/>
      <c r="U14" s="14"/>
      <c r="V14" s="45">
        <v>2.2000000000000001E-3</v>
      </c>
      <c r="W14" s="46">
        <v>1.7000000000000001E-2</v>
      </c>
      <c r="X14" s="46">
        <v>9.1999999999999998E-3</v>
      </c>
      <c r="Y14" s="46">
        <v>0.125</v>
      </c>
      <c r="Z14" s="122">
        <v>7.4999999999999997E-3</v>
      </c>
    </row>
    <row r="15" spans="2:26" s="7" customFormat="1" ht="15" thickBot="1" x14ac:dyDescent="0.35">
      <c r="B15" s="23" t="s">
        <v>612</v>
      </c>
      <c r="C15" s="50">
        <f ca="1">L55</f>
        <v>1.124048967371531E-5</v>
      </c>
      <c r="D15" s="13"/>
      <c r="E15" s="41">
        <v>30</v>
      </c>
      <c r="F15" s="87">
        <v>0.02</v>
      </c>
      <c r="G15" s="96">
        <v>7.4000000000000003E-3</v>
      </c>
      <c r="H15" s="13"/>
      <c r="I15" s="23"/>
      <c r="J15" s="24" t="s">
        <v>564</v>
      </c>
      <c r="K15" s="97">
        <f ca="1"/>
        <v>-3.8587820586316428E-4</v>
      </c>
      <c r="L15" s="13"/>
      <c r="M15" s="13"/>
      <c r="N15" s="16"/>
      <c r="O15" s="16"/>
      <c r="P15" s="13"/>
      <c r="Q15" s="16"/>
      <c r="R15" s="51">
        <v>10</v>
      </c>
      <c r="S15" s="52">
        <f ca="1"/>
        <v>7.4999999999999997E-3</v>
      </c>
      <c r="T15" s="13"/>
      <c r="U15" s="14"/>
      <c r="V15" s="45">
        <v>4.4999999999999997E-3</v>
      </c>
      <c r="W15" s="46">
        <v>2.07E-2</v>
      </c>
      <c r="X15" s="46">
        <v>1.35E-2</v>
      </c>
      <c r="Y15" s="46">
        <v>0.12</v>
      </c>
      <c r="Z15" s="122">
        <v>7.4999999999999997E-3</v>
      </c>
    </row>
    <row r="16" spans="2:26" s="7" customFormat="1" ht="15" thickBot="1" x14ac:dyDescent="0.35">
      <c r="B16" s="23" t="s">
        <v>613</v>
      </c>
      <c r="C16" s="47">
        <v>0</v>
      </c>
      <c r="D16" s="13"/>
      <c r="E16" s="17" t="s">
        <v>617</v>
      </c>
      <c r="F16" s="18"/>
      <c r="G16" s="95">
        <v>1</v>
      </c>
      <c r="H16" s="13"/>
      <c r="I16" s="53" t="s">
        <v>566</v>
      </c>
      <c r="J16" s="54" t="s">
        <v>557</v>
      </c>
      <c r="K16" s="98" cm="1">
        <f t="array" aca="1" ref="K16:K20" ca="1">L41:L45</f>
        <v>5.9034864540119742E-3</v>
      </c>
      <c r="L16" s="19"/>
      <c r="M16" s="13"/>
      <c r="N16" s="16"/>
      <c r="O16" s="16"/>
      <c r="P16" s="55"/>
      <c r="Q16" s="20"/>
      <c r="R16" s="13"/>
      <c r="S16" s="13"/>
      <c r="T16" s="13"/>
      <c r="U16" s="13"/>
      <c r="V16" s="13"/>
      <c r="W16" s="13"/>
      <c r="X16" s="13"/>
      <c r="Y16" s="13"/>
    </row>
    <row r="17" spans="2:25" s="7" customFormat="1" ht="15" thickBot="1" x14ac:dyDescent="0.35">
      <c r="B17" s="23" t="s">
        <v>562</v>
      </c>
      <c r="C17" s="56">
        <v>0.25</v>
      </c>
      <c r="D17" s="13" t="s">
        <v>567</v>
      </c>
      <c r="E17" s="13"/>
      <c r="F17" s="13"/>
      <c r="G17" s="13"/>
      <c r="H17" s="13"/>
      <c r="I17" s="23"/>
      <c r="J17" s="57" t="s">
        <v>607</v>
      </c>
      <c r="K17" s="97">
        <f ca="1"/>
        <v>-4.0521462486675215E-2</v>
      </c>
      <c r="L17" s="16"/>
      <c r="O17" s="16"/>
      <c r="P17" s="55"/>
      <c r="Q17" s="13"/>
      <c r="R17" s="58"/>
      <c r="S17" s="21"/>
      <c r="T17" s="13"/>
      <c r="U17" s="13"/>
      <c r="V17" s="13"/>
      <c r="W17" s="13"/>
      <c r="X17" s="13"/>
      <c r="Y17" s="13"/>
    </row>
    <row r="18" spans="2:25" s="7" customFormat="1" ht="15" thickBot="1" x14ac:dyDescent="0.35">
      <c r="B18" s="17" t="s">
        <v>529</v>
      </c>
      <c r="C18" s="59" t="b">
        <v>0</v>
      </c>
      <c r="D18" s="13" t="s">
        <v>567</v>
      </c>
      <c r="E18" s="202" t="s">
        <v>558</v>
      </c>
      <c r="F18" s="203"/>
      <c r="G18" s="204"/>
      <c r="H18" s="13"/>
      <c r="I18" s="23"/>
      <c r="J18" s="57" t="s">
        <v>561</v>
      </c>
      <c r="K18" s="97">
        <f ca="1"/>
        <v>9.3233651088643579E-2</v>
      </c>
      <c r="L18" s="16"/>
      <c r="O18" s="16"/>
      <c r="P18" s="55"/>
      <c r="Q18" s="13"/>
      <c r="R18" s="58"/>
      <c r="S18" s="21"/>
      <c r="T18" s="22"/>
      <c r="U18" s="22"/>
      <c r="V18" s="22"/>
      <c r="W18" s="22"/>
      <c r="X18" s="13"/>
      <c r="Y18" s="13"/>
    </row>
    <row r="19" spans="2:25" s="7" customFormat="1" ht="15" thickBot="1" x14ac:dyDescent="0.35">
      <c r="B19" s="13"/>
      <c r="C19" s="13"/>
      <c r="D19" s="13" t="s">
        <v>567</v>
      </c>
      <c r="E19" s="198" t="s">
        <v>5</v>
      </c>
      <c r="F19" s="199"/>
      <c r="G19" s="88">
        <v>1.4</v>
      </c>
      <c r="H19" s="13"/>
      <c r="I19" s="23"/>
      <c r="J19" s="24" t="s">
        <v>564</v>
      </c>
      <c r="K19" s="97">
        <f ca="1"/>
        <v>1.196184261275041E-3</v>
      </c>
      <c r="L19" s="16"/>
      <c r="O19" s="16"/>
      <c r="P19" s="55"/>
      <c r="Q19" s="13"/>
      <c r="R19" s="58"/>
      <c r="S19" s="21"/>
      <c r="T19" s="22"/>
      <c r="U19" s="22"/>
      <c r="V19" s="22"/>
      <c r="W19" s="22"/>
      <c r="X19" s="13"/>
      <c r="Y19" s="13"/>
    </row>
    <row r="20" spans="2:25" s="7" customFormat="1" ht="15" thickBot="1" x14ac:dyDescent="0.35">
      <c r="B20" s="205" t="s">
        <v>616</v>
      </c>
      <c r="C20" s="207"/>
      <c r="D20" s="13" t="s">
        <v>567</v>
      </c>
      <c r="E20" s="191" t="s">
        <v>563</v>
      </c>
      <c r="F20" s="200"/>
      <c r="G20" s="89">
        <f>(EXP(-5%*StartDate)-EXP(-5%*Maturity))/5%</f>
        <v>4.423984338571902</v>
      </c>
      <c r="H20" s="13"/>
      <c r="I20" s="23"/>
      <c r="J20" s="24" t="s">
        <v>608</v>
      </c>
      <c r="K20" s="97">
        <f ca="1"/>
        <v>-2.6573749481277609E-5</v>
      </c>
      <c r="L20" s="16"/>
      <c r="O20" s="16"/>
      <c r="P20" s="13"/>
      <c r="Q20" s="13"/>
      <c r="R20" s="25"/>
      <c r="S20" s="21"/>
      <c r="T20" s="22"/>
      <c r="U20" s="22"/>
      <c r="V20" s="22"/>
      <c r="W20" s="22"/>
      <c r="X20" s="13"/>
      <c r="Y20" s="13"/>
    </row>
    <row r="21" spans="2:25" s="7" customFormat="1" ht="15" thickBot="1" x14ac:dyDescent="0.35">
      <c r="B21" s="31" t="s">
        <v>619</v>
      </c>
      <c r="C21" s="86" t="s">
        <v>630</v>
      </c>
      <c r="D21" s="13" t="s">
        <v>567</v>
      </c>
      <c r="E21" s="191" t="s">
        <v>528</v>
      </c>
      <c r="F21" s="200"/>
      <c r="G21" s="89">
        <f>IF(Collateralised,1.5*SQRT(10/250),SQRT(MIN(Maturity,1)/1))</f>
        <v>1</v>
      </c>
      <c r="H21" s="13"/>
      <c r="I21" s="61" t="s">
        <v>569</v>
      </c>
      <c r="J21" s="62"/>
      <c r="K21" s="99">
        <f ca="1">L46</f>
        <v>1.3797904336029839E-4</v>
      </c>
      <c r="L21" s="13"/>
      <c r="O21" s="13"/>
      <c r="P21" s="13"/>
      <c r="Q21" s="13"/>
      <c r="R21" s="25"/>
      <c r="S21" s="21"/>
      <c r="T21" s="26"/>
      <c r="U21" s="26"/>
      <c r="V21" s="26"/>
      <c r="W21" s="26"/>
      <c r="X21" s="13"/>
      <c r="Y21" s="13"/>
    </row>
    <row r="22" spans="2:25" s="7" customFormat="1" ht="14.4" x14ac:dyDescent="0.3">
      <c r="B22" s="23" t="s">
        <v>625</v>
      </c>
      <c r="C22" s="56">
        <v>0.6</v>
      </c>
      <c r="D22" s="13" t="s">
        <v>567</v>
      </c>
      <c r="E22" s="191" t="s">
        <v>568</v>
      </c>
      <c r="F22" s="200"/>
      <c r="G22" s="90">
        <f>0.5%*S_Dur*MF</f>
        <v>2.211992169285951E-2</v>
      </c>
      <c r="H22" s="13"/>
      <c r="I22" s="13"/>
      <c r="J22" s="13"/>
      <c r="K22" s="63"/>
      <c r="L22" s="13"/>
      <c r="O22" s="13"/>
      <c r="P22" s="13"/>
      <c r="Q22" s="13"/>
      <c r="R22" s="58"/>
      <c r="S22" s="21"/>
      <c r="T22" s="22"/>
      <c r="U22" s="22"/>
      <c r="V22" s="22"/>
      <c r="W22" s="22"/>
      <c r="X22" s="13"/>
      <c r="Y22" s="13"/>
    </row>
    <row r="23" spans="2:25" s="7" customFormat="1" ht="14.4" x14ac:dyDescent="0.3">
      <c r="B23" s="23" t="s">
        <v>610</v>
      </c>
      <c r="C23" s="48" t="b">
        <v>1</v>
      </c>
      <c r="D23" s="13"/>
      <c r="E23" s="191" t="s">
        <v>520</v>
      </c>
      <c r="F23" s="200"/>
      <c r="G23" s="91">
        <f ca="1">MAX(SwapVal-Collateral,0)</f>
        <v>1.124048967371531E-5</v>
      </c>
      <c r="H23" s="13"/>
      <c r="I23" s="13"/>
      <c r="J23" s="13"/>
      <c r="K23" s="63"/>
      <c r="L23" s="13"/>
      <c r="O23" s="13"/>
      <c r="P23" s="13"/>
      <c r="Q23" s="13"/>
      <c r="R23" s="27"/>
      <c r="S23" s="21"/>
      <c r="T23" s="22"/>
      <c r="U23" s="22"/>
      <c r="V23" s="22"/>
      <c r="W23" s="22"/>
      <c r="X23" s="13"/>
      <c r="Y23" s="13"/>
    </row>
    <row r="24" spans="2:25" s="7" customFormat="1" ht="14.4" x14ac:dyDescent="0.3">
      <c r="B24" s="23" t="s">
        <v>572</v>
      </c>
      <c r="C24" s="64" t="s">
        <v>602</v>
      </c>
      <c r="D24" s="13" t="str">
        <f>" "</f>
        <v xml:space="preserve"> </v>
      </c>
      <c r="E24" s="191" t="s">
        <v>519</v>
      </c>
      <c r="F24" s="200"/>
      <c r="G24" s="89">
        <f ca="1">MIN(1,5%+95%*EXP((SwapVal-Collateral)/(2*(1-5%)*AddOn)))</f>
        <v>1</v>
      </c>
      <c r="H24" s="13"/>
      <c r="I24" s="13"/>
      <c r="J24" s="13"/>
      <c r="K24" s="13"/>
      <c r="L24" s="13"/>
      <c r="O24" s="13"/>
      <c r="P24" s="13"/>
      <c r="Q24" s="13"/>
      <c r="R24" s="27"/>
      <c r="S24" s="21"/>
      <c r="T24" s="22"/>
      <c r="U24" s="22"/>
      <c r="V24" s="22"/>
      <c r="W24" s="22"/>
      <c r="X24" s="13"/>
      <c r="Y24" s="13"/>
    </row>
    <row r="25" spans="2:25" s="7" customFormat="1" ht="15" thickBot="1" x14ac:dyDescent="0.35">
      <c r="B25" s="17" t="s">
        <v>575</v>
      </c>
      <c r="C25" s="65">
        <f ca="1">OFFSET(F42,MATCH(Sector,SectorList,0),IF(IsIG,2,3),1,1)</f>
        <v>0.03</v>
      </c>
      <c r="D25" s="13"/>
      <c r="E25" s="191" t="s">
        <v>533</v>
      </c>
      <c r="F25" s="200"/>
      <c r="G25" s="90">
        <f ca="1">Multiplier*AddOn</f>
        <v>2.211992169285951E-2</v>
      </c>
      <c r="H25" s="13"/>
      <c r="I25" s="13"/>
      <c r="J25" s="13"/>
      <c r="K25" s="66"/>
      <c r="L25" s="13"/>
      <c r="O25" s="13"/>
      <c r="P25" s="13"/>
      <c r="Q25" s="55"/>
      <c r="R25" s="13"/>
      <c r="S25" s="21"/>
      <c r="T25" s="22"/>
      <c r="U25" s="22"/>
      <c r="V25" s="22"/>
      <c r="W25" s="22"/>
      <c r="X25" s="13"/>
      <c r="Y25" s="13"/>
    </row>
    <row r="26" spans="2:25" s="7" customFormat="1" ht="15" thickBot="1" x14ac:dyDescent="0.35">
      <c r="B26" s="13"/>
      <c r="C26" s="13"/>
      <c r="D26" s="67"/>
      <c r="E26" s="193" t="s">
        <v>571</v>
      </c>
      <c r="F26" s="201"/>
      <c r="G26" s="92">
        <f ca="1">Alpha*(RCost+PFE)</f>
        <v>3.0983627055546512E-2</v>
      </c>
      <c r="H26" s="13"/>
      <c r="I26" s="13"/>
      <c r="J26" s="13"/>
      <c r="K26" s="13"/>
      <c r="L26" s="13"/>
      <c r="M26" s="13"/>
      <c r="N26" s="13"/>
      <c r="O26" s="13"/>
      <c r="P26" s="13"/>
      <c r="Q26" s="55"/>
      <c r="R26" s="13"/>
      <c r="S26" s="21"/>
      <c r="T26" s="22"/>
      <c r="U26" s="22"/>
      <c r="V26" s="22"/>
      <c r="W26" s="22"/>
      <c r="X26" s="13"/>
      <c r="Y26" s="13"/>
    </row>
    <row r="27" spans="2:25" s="7" customFormat="1" ht="15" thickBot="1" x14ac:dyDescent="0.35">
      <c r="B27" s="43" t="s">
        <v>621</v>
      </c>
      <c r="C27" s="13"/>
      <c r="D27" s="68"/>
      <c r="G27" s="13"/>
      <c r="H27" s="13"/>
      <c r="I27" s="205" t="s">
        <v>580</v>
      </c>
      <c r="J27" s="206"/>
      <c r="K27" s="207"/>
      <c r="L27" s="13"/>
      <c r="M27" s="13"/>
      <c r="N27" s="13"/>
      <c r="O27" s="13"/>
      <c r="P27" s="13"/>
      <c r="Q27" s="55"/>
      <c r="R27" s="27"/>
      <c r="S27" s="21"/>
      <c r="T27" s="22"/>
      <c r="U27" s="22"/>
      <c r="V27" s="22"/>
      <c r="W27" s="22"/>
      <c r="X27" s="13"/>
      <c r="Y27" s="13"/>
    </row>
    <row r="28" spans="2:25" s="7" customFormat="1" ht="15" thickBot="1" x14ac:dyDescent="0.35">
      <c r="B28" s="43" t="s">
        <v>622</v>
      </c>
      <c r="C28" s="13"/>
      <c r="D28" s="68"/>
      <c r="E28" s="202" t="s">
        <v>573</v>
      </c>
      <c r="F28" s="203"/>
      <c r="G28" s="204"/>
      <c r="H28" s="13"/>
      <c r="I28" s="198" t="s">
        <v>574</v>
      </c>
      <c r="J28" s="208"/>
      <c r="K28" s="120" cm="1">
        <f t="array" aca="1" ref="K28" ca="1">Multiplier*SQRT(MMULT(TRANSPOSE(CreditDeltas),MMULT(CreditDeltaCorrMat,CreditDeltas)))*RW_BACVA</f>
        <v>9.690388647260762E-4</v>
      </c>
      <c r="L28" s="13"/>
      <c r="M28" s="13"/>
      <c r="N28" s="13"/>
      <c r="O28" s="13"/>
      <c r="P28" s="13"/>
      <c r="Q28" s="13"/>
      <c r="R28" s="27"/>
      <c r="S28" s="21"/>
      <c r="T28" s="22"/>
      <c r="U28" s="22"/>
      <c r="V28" s="22"/>
      <c r="W28" s="22"/>
      <c r="X28" s="13"/>
      <c r="Y28" s="13"/>
    </row>
    <row r="29" spans="2:25" s="7" customFormat="1" ht="14.4" x14ac:dyDescent="0.3">
      <c r="B29" s="43" t="s">
        <v>623</v>
      </c>
      <c r="C29" s="13"/>
      <c r="D29" s="69"/>
      <c r="E29" s="198" t="s">
        <v>614</v>
      </c>
      <c r="F29" s="199"/>
      <c r="G29" s="93">
        <v>0.65</v>
      </c>
      <c r="H29" s="13"/>
      <c r="I29" s="191" t="s">
        <v>566</v>
      </c>
      <c r="J29" s="192"/>
      <c r="K29" s="100" cm="1">
        <f t="array" aca="1" ref="K29" ca="1">Multiplier*SQRT(MMULT(TRANSPOSE((IRDeltas)*(IRDeltaWeights)),MMULT(IRDeltaCorrMat,(IRDeltas)*(IRDeltaWeights))))</f>
        <v>4.43813480641538E-4</v>
      </c>
      <c r="L29" s="13"/>
      <c r="M29" s="13"/>
      <c r="N29" s="13"/>
      <c r="O29" s="13"/>
      <c r="P29" s="70"/>
      <c r="Q29" s="70"/>
      <c r="R29" s="27"/>
      <c r="S29" s="21"/>
      <c r="T29" s="71"/>
      <c r="U29" s="71"/>
      <c r="V29" s="71"/>
      <c r="W29" s="71"/>
      <c r="X29" s="13"/>
      <c r="Y29" s="13"/>
    </row>
    <row r="30" spans="2:25" s="7" customFormat="1" ht="14.4" x14ac:dyDescent="0.3">
      <c r="B30" s="43" t="s">
        <v>624</v>
      </c>
      <c r="C30" s="13"/>
      <c r="D30" s="60"/>
      <c r="E30" s="191" t="s">
        <v>615</v>
      </c>
      <c r="F30" s="200"/>
      <c r="G30" s="89">
        <f>(1-EXP(-5%*MF))/(5%*MF)</f>
        <v>0.97541150998571968</v>
      </c>
      <c r="H30" s="13"/>
      <c r="I30" s="191" t="s">
        <v>569</v>
      </c>
      <c r="J30" s="192"/>
      <c r="K30" s="100">
        <f ca="1">Multiplier*IRVega*IRVegaWeight</f>
        <v>1.3797904336029839E-4</v>
      </c>
      <c r="L30" s="13"/>
      <c r="M30" s="13"/>
      <c r="N30" s="13"/>
      <c r="O30" s="13"/>
      <c r="P30" s="70"/>
      <c r="Q30" s="70"/>
      <c r="R30" s="27"/>
      <c r="S30" s="21"/>
      <c r="T30" s="71"/>
      <c r="U30" s="71"/>
      <c r="V30" s="71"/>
      <c r="W30" s="71"/>
      <c r="X30" s="13"/>
      <c r="Y30" s="13"/>
    </row>
    <row r="31" spans="2:25" s="7" customFormat="1" ht="15" thickBot="1" x14ac:dyDescent="0.35">
      <c r="B31" s="13"/>
      <c r="C31" s="13"/>
      <c r="D31" s="68"/>
      <c r="E31" s="193" t="s">
        <v>609</v>
      </c>
      <c r="F31" s="201"/>
      <c r="G31" s="94">
        <f ca="1">RW_BACVA/Alpha*EAD_SACCR*S_Dur*DiscFact*BACVAExpMult</f>
        <v>1.8622598884954719E-3</v>
      </c>
      <c r="H31" s="13"/>
      <c r="I31" s="193" t="s">
        <v>609</v>
      </c>
      <c r="J31" s="194"/>
      <c r="K31" s="94">
        <f ca="1">SUM(BucketedCapitalCharges)</f>
        <v>1.5508313887279126E-3</v>
      </c>
      <c r="L31" s="13"/>
      <c r="M31" s="13"/>
      <c r="N31" s="13"/>
      <c r="O31" s="13"/>
      <c r="P31" s="13"/>
      <c r="Q31" s="13"/>
      <c r="R31" s="27"/>
      <c r="S31" s="21"/>
      <c r="T31" s="22"/>
      <c r="U31" s="22"/>
      <c r="V31" s="22"/>
      <c r="W31" s="22"/>
      <c r="X31" s="13"/>
      <c r="Y31" s="13"/>
    </row>
    <row r="32" spans="2:25" s="7" customFormat="1" ht="14.4" x14ac:dyDescent="0.3">
      <c r="B32" s="13"/>
      <c r="C32" s="13"/>
      <c r="D32" s="69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27"/>
      <c r="S32" s="21"/>
      <c r="T32" s="22"/>
      <c r="U32" s="22"/>
      <c r="V32" s="22"/>
      <c r="W32" s="22"/>
      <c r="X32" s="13"/>
      <c r="Y32" s="13"/>
    </row>
    <row r="33" spans="2:25" s="7" customFormat="1" ht="14.4" x14ac:dyDescent="0.3">
      <c r="B33" s="13"/>
      <c r="C33" s="13"/>
      <c r="D33" s="69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27"/>
      <c r="S33" s="21"/>
      <c r="T33" s="22"/>
      <c r="U33" s="22"/>
      <c r="V33" s="22"/>
      <c r="W33" s="22"/>
      <c r="X33" s="13"/>
      <c r="Y33" s="13"/>
    </row>
    <row r="34" spans="2:25" s="7" customFormat="1" ht="14.4" x14ac:dyDescent="0.3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20"/>
      <c r="N34" s="55"/>
      <c r="O34" s="72"/>
      <c r="P34" s="13"/>
      <c r="Q34" s="13"/>
      <c r="R34" s="27"/>
      <c r="S34" s="21"/>
      <c r="T34" s="22"/>
      <c r="U34" s="22"/>
      <c r="V34" s="22"/>
      <c r="W34" s="22"/>
      <c r="X34" s="13"/>
      <c r="Y34" s="13"/>
    </row>
    <row r="35" spans="2:25" s="7" customFormat="1" ht="14.4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22"/>
      <c r="N35" s="55"/>
      <c r="O35" s="72"/>
      <c r="P35" s="13"/>
      <c r="Q35" s="13"/>
      <c r="R35" s="27"/>
      <c r="S35" s="21"/>
      <c r="T35" s="22"/>
      <c r="U35" s="22"/>
      <c r="V35" s="22"/>
      <c r="W35" s="22"/>
      <c r="X35" s="13"/>
      <c r="Y35" s="13"/>
    </row>
    <row r="36" spans="2:25" s="7" customFormat="1" ht="14.4" x14ac:dyDescent="0.3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55"/>
      <c r="N36" s="63"/>
      <c r="O36" s="13"/>
      <c r="P36" s="13"/>
      <c r="Q36" s="13"/>
      <c r="R36" s="27"/>
      <c r="S36" s="21"/>
      <c r="T36" s="22"/>
      <c r="U36" s="22"/>
      <c r="V36" s="22"/>
      <c r="W36" s="22"/>
      <c r="X36" s="13"/>
      <c r="Y36" s="13"/>
    </row>
    <row r="37" spans="2:25" s="7" customFormat="1" ht="14.4" x14ac:dyDescent="0.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28"/>
      <c r="N37" s="13"/>
      <c r="O37" s="13"/>
      <c r="P37" s="13"/>
      <c r="Q37" s="13"/>
      <c r="R37" s="27"/>
      <c r="S37" s="21"/>
      <c r="T37" s="22"/>
      <c r="U37" s="22"/>
      <c r="V37" s="22"/>
      <c r="W37" s="22"/>
      <c r="X37" s="13"/>
      <c r="Y37" s="13"/>
    </row>
    <row r="38" spans="2:25" s="7" customFormat="1" ht="14.4" x14ac:dyDescent="0.3">
      <c r="B38" s="13"/>
      <c r="C38" s="13"/>
      <c r="D38" s="13"/>
      <c r="E38" s="13"/>
      <c r="F38" s="13"/>
      <c r="G38" s="13">
        <f>MATCH(Sector,SectorList,0)</f>
        <v>4</v>
      </c>
      <c r="H38" s="13"/>
      <c r="I38" s="13"/>
      <c r="J38" s="13"/>
      <c r="K38" s="13"/>
      <c r="L38" s="13"/>
      <c r="M38" s="28"/>
      <c r="N38" s="13"/>
      <c r="O38" s="13"/>
      <c r="P38" s="13"/>
      <c r="Q38" s="13"/>
      <c r="R38" s="27"/>
      <c r="S38" s="21"/>
      <c r="T38" s="22"/>
      <c r="U38" s="22"/>
      <c r="V38" s="22"/>
      <c r="W38" s="22"/>
      <c r="X38" s="13"/>
      <c r="Y38" s="13"/>
    </row>
    <row r="39" spans="2:25" s="7" customFormat="1" ht="14.4" x14ac:dyDescent="0.3"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73"/>
      <c r="N39" s="20"/>
      <c r="O39" s="13"/>
      <c r="P39" s="13"/>
      <c r="Q39" s="13"/>
      <c r="R39" s="13"/>
      <c r="S39" s="21"/>
      <c r="T39" s="71"/>
      <c r="U39" s="71"/>
      <c r="V39" s="71"/>
      <c r="W39" s="71"/>
      <c r="X39" s="13"/>
      <c r="Y39" s="13"/>
    </row>
    <row r="40" spans="2:25" s="7" customFormat="1" ht="15" thickBot="1" x14ac:dyDescent="0.35"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21"/>
      <c r="T40" s="71"/>
      <c r="U40" s="71"/>
      <c r="V40" s="71"/>
      <c r="W40" s="71"/>
      <c r="X40" s="13"/>
      <c r="Y40" s="13"/>
    </row>
    <row r="41" spans="2:25" s="7" customFormat="1" ht="15" thickBot="1" x14ac:dyDescent="0.35">
      <c r="B41" s="195" t="s">
        <v>581</v>
      </c>
      <c r="C41" s="197"/>
      <c r="D41" s="13"/>
      <c r="E41" s="13"/>
      <c r="F41" s="195" t="s">
        <v>606</v>
      </c>
      <c r="G41" s="196"/>
      <c r="H41" s="196"/>
      <c r="I41" s="197"/>
      <c r="J41" s="13"/>
      <c r="K41" s="13" t="s">
        <v>582</v>
      </c>
      <c r="L41" s="29" cm="1">
        <f t="array" aca="1" ref="L41:L55" ca="1">CalcCVAIRSGreeks(IRCurve,CreditCurve,LGDCalib,LGDCalib,SwapRate,StartDate,Maturity,PayRec,IRVol,Collateralised)</f>
        <v>5.9034864540119742E-3</v>
      </c>
      <c r="M41" s="13"/>
      <c r="P41" s="13"/>
      <c r="Q41" s="13"/>
      <c r="R41" s="13"/>
      <c r="S41" s="21"/>
      <c r="T41" s="71"/>
      <c r="U41" s="71"/>
      <c r="V41" s="71"/>
      <c r="W41" s="71"/>
      <c r="X41" s="13"/>
      <c r="Y41" s="13"/>
    </row>
    <row r="42" spans="2:25" s="7" customFormat="1" ht="14.4" x14ac:dyDescent="0.3">
      <c r="B42" s="74" t="s">
        <v>583</v>
      </c>
      <c r="C42" s="101">
        <v>0.2</v>
      </c>
      <c r="D42" s="13"/>
      <c r="E42" s="13"/>
      <c r="F42" s="209"/>
      <c r="G42" s="210"/>
      <c r="H42" s="34" t="s">
        <v>585</v>
      </c>
      <c r="I42" s="75" t="s">
        <v>586</v>
      </c>
      <c r="J42" s="13"/>
      <c r="K42" s="63"/>
      <c r="L42" s="29">
        <f ca="1"/>
        <v>-4.0521462486675215E-2</v>
      </c>
      <c r="M42" s="13"/>
      <c r="P42" s="13"/>
      <c r="Q42" s="13"/>
      <c r="R42" s="13"/>
      <c r="S42" s="21"/>
      <c r="T42" s="71"/>
      <c r="U42" s="71"/>
      <c r="V42" s="71"/>
      <c r="W42" s="71"/>
      <c r="X42" s="13"/>
      <c r="Y42" s="13"/>
    </row>
    <row r="43" spans="2:25" s="7" customFormat="1" ht="14.4" x14ac:dyDescent="0.3">
      <c r="B43" s="74" t="s">
        <v>584</v>
      </c>
      <c r="C43" s="101">
        <v>0.2</v>
      </c>
      <c r="D43" s="13"/>
      <c r="E43" s="13"/>
      <c r="F43" s="23" t="s">
        <v>599</v>
      </c>
      <c r="G43" s="12"/>
      <c r="H43" s="104">
        <v>5.0000000000000001E-3</v>
      </c>
      <c r="I43" s="105">
        <v>0.02</v>
      </c>
      <c r="J43" s="13"/>
      <c r="K43" s="13"/>
      <c r="L43" s="29">
        <f ca="1"/>
        <v>9.3233651088643579E-2</v>
      </c>
      <c r="M43" s="13"/>
      <c r="P43" s="13"/>
      <c r="Q43" s="13"/>
      <c r="R43" s="13"/>
      <c r="S43" s="21"/>
      <c r="T43" s="71"/>
      <c r="U43" s="71"/>
      <c r="V43" s="71"/>
      <c r="W43" s="71"/>
      <c r="X43" s="13"/>
      <c r="Y43" s="13"/>
    </row>
    <row r="44" spans="2:25" s="7" customFormat="1" ht="14.4" x14ac:dyDescent="0.3">
      <c r="B44" s="74" t="s">
        <v>570</v>
      </c>
      <c r="C44" s="101">
        <v>0.5</v>
      </c>
      <c r="D44" s="13"/>
      <c r="E44" s="13"/>
      <c r="F44" s="23" t="s">
        <v>600</v>
      </c>
      <c r="G44" s="12"/>
      <c r="H44" s="104">
        <v>0.01</v>
      </c>
      <c r="I44" s="105">
        <v>0.04</v>
      </c>
      <c r="J44" s="13"/>
      <c r="K44" s="63"/>
      <c r="L44" s="29">
        <f ca="1"/>
        <v>1.196184261275041E-3</v>
      </c>
      <c r="M44" s="13"/>
      <c r="P44" s="13"/>
      <c r="Q44" s="13"/>
      <c r="R44" s="13"/>
      <c r="S44" s="21"/>
      <c r="T44" s="71"/>
      <c r="U44" s="71"/>
      <c r="V44" s="71"/>
      <c r="W44" s="71"/>
      <c r="X44" s="13"/>
      <c r="Y44" s="13"/>
    </row>
    <row r="45" spans="2:25" s="7" customFormat="1" ht="14.4" x14ac:dyDescent="0.3">
      <c r="B45" s="74" t="s">
        <v>587</v>
      </c>
      <c r="C45" s="101">
        <v>1</v>
      </c>
      <c r="D45" s="13"/>
      <c r="E45" s="13"/>
      <c r="F45" s="23" t="s">
        <v>601</v>
      </c>
      <c r="G45" s="12"/>
      <c r="H45" s="104">
        <v>0.05</v>
      </c>
      <c r="I45" s="105">
        <v>0.12</v>
      </c>
      <c r="J45" s="13"/>
      <c r="K45" s="13"/>
      <c r="L45" s="29">
        <f ca="1"/>
        <v>-2.6573749481277609E-5</v>
      </c>
      <c r="M45" s="13"/>
      <c r="P45" s="13"/>
      <c r="Q45" s="13"/>
      <c r="R45" s="13"/>
      <c r="S45" s="21"/>
      <c r="T45" s="71"/>
      <c r="U45" s="71"/>
      <c r="V45" s="71"/>
      <c r="W45" s="71"/>
      <c r="X45" s="13"/>
      <c r="Y45" s="13"/>
    </row>
    <row r="46" spans="2:25" s="7" customFormat="1" ht="14.4" x14ac:dyDescent="0.3">
      <c r="B46" s="74" t="s">
        <v>588</v>
      </c>
      <c r="C46" s="101">
        <v>1</v>
      </c>
      <c r="D46" s="13"/>
      <c r="E46" s="13"/>
      <c r="F46" s="23" t="s">
        <v>602</v>
      </c>
      <c r="G46" s="12"/>
      <c r="H46" s="104">
        <v>0.03</v>
      </c>
      <c r="I46" s="105">
        <v>7.0000000000000007E-2</v>
      </c>
      <c r="J46" s="13"/>
      <c r="K46" s="13" t="s">
        <v>569</v>
      </c>
      <c r="L46" s="29">
        <f ca="1"/>
        <v>1.3797904336029839E-4</v>
      </c>
      <c r="M46" s="13"/>
      <c r="P46" s="13"/>
      <c r="Q46" s="13"/>
      <c r="R46" s="13"/>
      <c r="S46" s="21"/>
      <c r="T46" s="71"/>
      <c r="U46" s="71"/>
      <c r="V46" s="71"/>
      <c r="W46" s="71"/>
      <c r="X46" s="13"/>
      <c r="Y46" s="13"/>
    </row>
    <row r="47" spans="2:25" s="7" customFormat="1" ht="14.4" x14ac:dyDescent="0.3">
      <c r="B47" s="74" t="s">
        <v>589</v>
      </c>
      <c r="C47" s="101">
        <v>1.5</v>
      </c>
      <c r="D47" s="13"/>
      <c r="E47" s="13"/>
      <c r="F47" s="23" t="s">
        <v>603</v>
      </c>
      <c r="G47" s="12"/>
      <c r="H47" s="104">
        <v>0.03</v>
      </c>
      <c r="I47" s="105">
        <v>8.5000000000000006E-2</v>
      </c>
      <c r="J47" s="13"/>
      <c r="K47" s="13" t="s">
        <v>554</v>
      </c>
      <c r="L47" s="29">
        <f ca="1"/>
        <v>1.2686063557130513E-3</v>
      </c>
      <c r="M47" s="13"/>
      <c r="P47" s="13"/>
      <c r="Q47" s="13"/>
      <c r="R47" s="13"/>
      <c r="S47" s="21"/>
      <c r="T47" s="71"/>
      <c r="U47" s="71"/>
      <c r="V47" s="71"/>
      <c r="W47" s="71"/>
      <c r="X47" s="13"/>
      <c r="Y47" s="13"/>
    </row>
    <row r="48" spans="2:25" s="7" customFormat="1" ht="14.4" x14ac:dyDescent="0.3">
      <c r="B48" s="74" t="s">
        <v>590</v>
      </c>
      <c r="C48" s="101">
        <v>1.5</v>
      </c>
      <c r="D48" s="13"/>
      <c r="E48" s="13"/>
      <c r="F48" s="23" t="s">
        <v>592</v>
      </c>
      <c r="G48" s="12"/>
      <c r="H48" s="104">
        <v>0.02</v>
      </c>
      <c r="I48" s="105">
        <v>0.05</v>
      </c>
      <c r="J48" s="13"/>
      <c r="K48" s="13"/>
      <c r="L48" s="29">
        <f ca="1"/>
        <v>-8.2273128184848481E-3</v>
      </c>
      <c r="M48" s="13"/>
      <c r="P48" s="13"/>
      <c r="Q48" s="13"/>
      <c r="R48" s="13"/>
      <c r="S48" s="21"/>
      <c r="T48" s="71"/>
      <c r="U48" s="71"/>
      <c r="V48" s="71"/>
      <c r="W48" s="71"/>
      <c r="X48" s="13"/>
      <c r="Y48" s="13"/>
    </row>
    <row r="49" spans="2:25" s="7" customFormat="1" ht="15" thickBot="1" x14ac:dyDescent="0.35">
      <c r="B49" s="76" t="s">
        <v>591</v>
      </c>
      <c r="C49" s="102">
        <v>1</v>
      </c>
      <c r="D49" s="13"/>
      <c r="E49" s="13"/>
      <c r="F49" s="23" t="s">
        <v>604</v>
      </c>
      <c r="G49" s="12"/>
      <c r="H49" s="104">
        <v>1.4999999999999999E-2</v>
      </c>
      <c r="I49" s="105">
        <v>0.05</v>
      </c>
      <c r="J49" s="13"/>
      <c r="K49" s="13"/>
      <c r="L49" s="29">
        <f ca="1"/>
        <v>1.9789537785884707E-2</v>
      </c>
      <c r="M49" s="13"/>
      <c r="P49" s="13"/>
      <c r="Q49" s="13"/>
      <c r="R49" s="13"/>
      <c r="S49" s="21"/>
      <c r="T49" s="71"/>
      <c r="U49" s="71"/>
      <c r="V49" s="71"/>
      <c r="W49" s="71"/>
      <c r="X49" s="13"/>
      <c r="Y49" s="13"/>
    </row>
    <row r="50" spans="2:25" s="7" customFormat="1" ht="14.4" x14ac:dyDescent="0.3">
      <c r="B50" s="13"/>
      <c r="C50" s="13"/>
      <c r="D50" s="13"/>
      <c r="E50" s="13"/>
      <c r="F50" s="23" t="s">
        <v>605</v>
      </c>
      <c r="G50" s="12"/>
      <c r="H50" s="104">
        <v>0.05</v>
      </c>
      <c r="I50" s="105">
        <v>0.12</v>
      </c>
      <c r="J50" s="13"/>
      <c r="K50" s="13"/>
      <c r="L50" s="29">
        <f ca="1"/>
        <v>2.0157595363534217E-2</v>
      </c>
      <c r="M50" s="13"/>
      <c r="P50" s="13"/>
      <c r="Q50" s="13"/>
      <c r="R50" s="13"/>
      <c r="S50" s="21"/>
      <c r="T50" s="71"/>
      <c r="U50" s="71"/>
      <c r="V50" s="71"/>
      <c r="W50" s="71"/>
      <c r="X50" s="13"/>
      <c r="Y50" s="13"/>
    </row>
    <row r="51" spans="2:25" s="7" customFormat="1" ht="15" thickBot="1" x14ac:dyDescent="0.35">
      <c r="B51" s="13"/>
      <c r="C51" s="13"/>
      <c r="D51" s="13"/>
      <c r="E51" s="13"/>
      <c r="F51" s="17" t="s">
        <v>594</v>
      </c>
      <c r="G51" s="103"/>
      <c r="H51" s="118">
        <v>1.4999999999999999E-2</v>
      </c>
      <c r="I51" s="119">
        <v>0.05</v>
      </c>
      <c r="J51" s="13"/>
      <c r="K51" s="13"/>
      <c r="L51" s="29">
        <f ca="1"/>
        <v>-3.8587820586316428E-4</v>
      </c>
      <c r="M51" s="13"/>
      <c r="P51" s="13"/>
      <c r="Q51" s="13"/>
      <c r="R51" s="13"/>
      <c r="S51" s="21"/>
      <c r="T51" s="71"/>
      <c r="U51" s="71"/>
      <c r="V51" s="71"/>
      <c r="W51" s="71"/>
      <c r="X51" s="13"/>
      <c r="Y51" s="13"/>
    </row>
    <row r="52" spans="2:25" s="7" customFormat="1" ht="15" thickBot="1" x14ac:dyDescent="0.35">
      <c r="B52" s="13"/>
      <c r="C52" s="13"/>
      <c r="D52" s="13"/>
      <c r="E52" s="13"/>
      <c r="F52" s="13"/>
      <c r="G52" s="13"/>
      <c r="H52" s="13"/>
      <c r="I52" s="13"/>
      <c r="J52" s="13"/>
      <c r="K52" s="13" t="s">
        <v>595</v>
      </c>
      <c r="L52" s="29">
        <f ca="1"/>
        <v>2.5169378753517948E-4</v>
      </c>
      <c r="M52" s="13"/>
      <c r="P52" s="13"/>
      <c r="Q52" s="13"/>
      <c r="R52" s="13"/>
      <c r="S52" s="27"/>
      <c r="T52" s="43"/>
      <c r="U52" s="13"/>
      <c r="V52" s="13"/>
      <c r="W52" s="13"/>
      <c r="X52" s="13"/>
      <c r="Y52" s="13"/>
    </row>
    <row r="53" spans="2:25" s="7" customFormat="1" ht="15" thickBot="1" x14ac:dyDescent="0.35">
      <c r="B53" s="195" t="s">
        <v>593</v>
      </c>
      <c r="C53" s="196"/>
      <c r="D53" s="196"/>
      <c r="E53" s="196"/>
      <c r="F53" s="196"/>
      <c r="G53" s="197"/>
      <c r="H53" s="117"/>
      <c r="J53" s="13"/>
      <c r="K53" s="13" t="s">
        <v>596</v>
      </c>
      <c r="L53" s="29">
        <f ca="1"/>
        <v>5.4945118572368331E-5</v>
      </c>
      <c r="M53" s="13"/>
      <c r="P53" s="29"/>
      <c r="Q53" s="29"/>
      <c r="R53" s="13"/>
      <c r="S53" s="27"/>
      <c r="T53" s="43"/>
      <c r="U53" s="13"/>
      <c r="V53" s="13"/>
      <c r="W53" s="13"/>
      <c r="X53" s="13"/>
      <c r="Y53" s="13"/>
    </row>
    <row r="54" spans="2:25" s="7" customFormat="1" ht="14.4" x14ac:dyDescent="0.3">
      <c r="B54" s="77"/>
      <c r="C54" s="78">
        <v>1</v>
      </c>
      <c r="D54" s="78">
        <v>2</v>
      </c>
      <c r="E54" s="78">
        <v>5</v>
      </c>
      <c r="F54" s="78">
        <v>10</v>
      </c>
      <c r="G54" s="79">
        <v>30</v>
      </c>
      <c r="H54" s="13"/>
      <c r="I54" s="13"/>
      <c r="J54" s="13"/>
      <c r="K54" s="13" t="s">
        <v>597</v>
      </c>
      <c r="L54" s="29">
        <f ca="1"/>
        <v>1.3902305146042149E-2</v>
      </c>
      <c r="M54" s="13"/>
      <c r="P54" s="13"/>
      <c r="Q54" s="13"/>
      <c r="R54" s="13"/>
      <c r="S54" s="27"/>
      <c r="T54" s="43"/>
      <c r="U54" s="13"/>
      <c r="V54" s="13"/>
      <c r="W54" s="13"/>
      <c r="X54" s="13"/>
      <c r="Y54" s="13"/>
    </row>
    <row r="55" spans="2:25" s="7" customFormat="1" ht="14.4" x14ac:dyDescent="0.3">
      <c r="B55" s="80" cm="1">
        <f t="array" ref="B55:B59">TRANSPOSE(C54:G54)</f>
        <v>1</v>
      </c>
      <c r="C55" s="109">
        <v>1</v>
      </c>
      <c r="D55" s="109">
        <v>0.91</v>
      </c>
      <c r="E55" s="109">
        <v>0.72</v>
      </c>
      <c r="F55" s="109">
        <v>0.55000000000000004</v>
      </c>
      <c r="G55" s="110">
        <v>0.31</v>
      </c>
      <c r="H55" s="13"/>
      <c r="I55" s="13"/>
      <c r="J55" s="13"/>
      <c r="K55" s="13" t="s">
        <v>565</v>
      </c>
      <c r="L55" s="29">
        <f ca="1"/>
        <v>1.124048967371531E-5</v>
      </c>
      <c r="M55" s="13"/>
      <c r="P55" s="13"/>
      <c r="Q55" s="13"/>
      <c r="R55" s="13"/>
      <c r="S55" s="27"/>
      <c r="T55" s="43"/>
      <c r="U55" s="13"/>
      <c r="V55" s="13"/>
      <c r="W55" s="13"/>
      <c r="X55" s="13"/>
      <c r="Y55" s="13"/>
    </row>
    <row r="56" spans="2:25" s="7" customFormat="1" ht="14.4" x14ac:dyDescent="0.3">
      <c r="B56" s="80">
        <v>2</v>
      </c>
      <c r="C56" s="109">
        <f>D55</f>
        <v>0.91</v>
      </c>
      <c r="D56" s="109">
        <v>1</v>
      </c>
      <c r="E56" s="109">
        <v>0.87</v>
      </c>
      <c r="F56" s="109">
        <v>0.72</v>
      </c>
      <c r="G56" s="110">
        <v>0.45</v>
      </c>
      <c r="H56" s="13"/>
      <c r="I56" s="13"/>
      <c r="J56" s="13"/>
      <c r="K56" s="81"/>
      <c r="L56" s="81"/>
      <c r="M56" s="81"/>
      <c r="N56" s="13"/>
      <c r="O56" s="29"/>
      <c r="P56" s="13"/>
      <c r="Q56" s="13"/>
      <c r="R56" s="13"/>
      <c r="S56" s="13"/>
      <c r="T56" s="43"/>
      <c r="U56" s="13"/>
      <c r="V56" s="13"/>
      <c r="W56" s="13"/>
      <c r="X56" s="13"/>
      <c r="Y56" s="13"/>
    </row>
    <row r="57" spans="2:25" s="7" customFormat="1" ht="14.4" x14ac:dyDescent="0.3">
      <c r="B57" s="80">
        <v>5</v>
      </c>
      <c r="C57" s="109">
        <f>E55</f>
        <v>0.72</v>
      </c>
      <c r="D57" s="109">
        <f>E56</f>
        <v>0.87</v>
      </c>
      <c r="E57" s="109">
        <v>1</v>
      </c>
      <c r="F57" s="109">
        <v>0.91</v>
      </c>
      <c r="G57" s="110">
        <v>0.68</v>
      </c>
      <c r="H57" s="13"/>
      <c r="I57" s="13"/>
      <c r="J57" s="43"/>
      <c r="K57" s="43"/>
      <c r="L57" s="43"/>
      <c r="M57" s="43"/>
      <c r="N57" s="81"/>
      <c r="O57" s="81"/>
      <c r="P57" s="13"/>
      <c r="Q57" s="13"/>
      <c r="R57" s="13"/>
      <c r="S57" s="13"/>
      <c r="T57" s="43"/>
      <c r="U57" s="13"/>
      <c r="V57" s="13"/>
      <c r="W57" s="13"/>
      <c r="X57" s="13"/>
      <c r="Y57" s="13"/>
    </row>
    <row r="58" spans="2:25" s="7" customFormat="1" ht="14.4" x14ac:dyDescent="0.3">
      <c r="B58" s="80">
        <v>10</v>
      </c>
      <c r="C58" s="109">
        <f>F55</f>
        <v>0.55000000000000004</v>
      </c>
      <c r="D58" s="109">
        <f>F56</f>
        <v>0.72</v>
      </c>
      <c r="E58" s="109">
        <f>F57</f>
        <v>0.91</v>
      </c>
      <c r="F58" s="109">
        <v>1</v>
      </c>
      <c r="G58" s="110">
        <v>0.83</v>
      </c>
      <c r="H58" s="13"/>
      <c r="I58" s="13"/>
      <c r="J58" s="43"/>
      <c r="K58" s="43"/>
      <c r="L58" s="43"/>
      <c r="M58" s="43"/>
      <c r="N58" s="81"/>
      <c r="O58" s="81"/>
      <c r="P58" s="13"/>
      <c r="Q58" s="13"/>
      <c r="R58" s="13"/>
      <c r="S58" s="13"/>
      <c r="T58" s="43"/>
      <c r="U58" s="13"/>
      <c r="V58" s="13"/>
      <c r="W58" s="13"/>
      <c r="X58" s="13"/>
      <c r="Y58" s="13"/>
    </row>
    <row r="59" spans="2:25" s="7" customFormat="1" ht="15" thickBot="1" x14ac:dyDescent="0.35">
      <c r="B59" s="30">
        <v>30</v>
      </c>
      <c r="C59" s="111">
        <f>G55</f>
        <v>0.31</v>
      </c>
      <c r="D59" s="111">
        <f>G56</f>
        <v>0.45</v>
      </c>
      <c r="E59" s="111">
        <f>G57</f>
        <v>0.68</v>
      </c>
      <c r="F59" s="111">
        <f>G58</f>
        <v>0.83</v>
      </c>
      <c r="G59" s="112">
        <v>1</v>
      </c>
      <c r="H59" s="13"/>
      <c r="I59" s="13"/>
      <c r="J59" s="43"/>
      <c r="K59" s="43"/>
      <c r="L59" s="43"/>
      <c r="M59" s="43"/>
      <c r="N59" s="81"/>
      <c r="O59" s="81"/>
      <c r="P59" s="13"/>
      <c r="Q59" s="13"/>
      <c r="R59" s="13"/>
      <c r="S59" s="13"/>
      <c r="T59" s="43"/>
      <c r="U59" s="13"/>
      <c r="V59" s="13"/>
      <c r="W59" s="13"/>
      <c r="X59" s="13"/>
      <c r="Y59" s="13"/>
    </row>
    <row r="60" spans="2:25" s="7" customFormat="1" ht="14.4" x14ac:dyDescent="0.3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81"/>
      <c r="O60" s="81"/>
      <c r="P60" s="13"/>
      <c r="Q60" s="13"/>
      <c r="R60" s="13"/>
      <c r="S60" s="13"/>
      <c r="T60" s="43"/>
      <c r="U60" s="13"/>
      <c r="V60" s="13"/>
      <c r="W60" s="13"/>
      <c r="X60" s="13"/>
      <c r="Y60" s="13"/>
    </row>
    <row r="61" spans="2:25" s="7" customFormat="1" ht="14.4" x14ac:dyDescent="0.3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81"/>
      <c r="O61" s="81"/>
      <c r="P61" s="13"/>
      <c r="Q61" s="13"/>
      <c r="R61" s="13"/>
      <c r="S61" s="13"/>
      <c r="T61" s="43"/>
      <c r="U61" s="13"/>
      <c r="V61" s="13"/>
      <c r="W61" s="13"/>
      <c r="X61" s="13"/>
      <c r="Y61" s="13"/>
    </row>
    <row r="62" spans="2:25" s="7" customFormat="1" ht="15" thickBot="1" x14ac:dyDescent="0.35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81"/>
      <c r="O62" s="81"/>
      <c r="P62" s="13"/>
      <c r="Q62" s="13"/>
      <c r="R62" s="13"/>
      <c r="S62" s="13"/>
      <c r="T62" s="43"/>
      <c r="U62" s="13"/>
      <c r="V62" s="13"/>
      <c r="W62" s="13"/>
      <c r="X62" s="13"/>
      <c r="Y62" s="13"/>
    </row>
    <row r="63" spans="2:25" s="7" customFormat="1" ht="15" thickBot="1" x14ac:dyDescent="0.35">
      <c r="B63" s="195" t="s">
        <v>598</v>
      </c>
      <c r="C63" s="196"/>
      <c r="D63" s="196"/>
      <c r="E63" s="196"/>
      <c r="F63" s="196"/>
      <c r="G63" s="197"/>
      <c r="H63" s="117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43"/>
      <c r="U63" s="13"/>
      <c r="V63" s="13"/>
      <c r="W63" s="13"/>
      <c r="X63" s="13"/>
      <c r="Y63" s="13"/>
    </row>
    <row r="64" spans="2:25" s="7" customFormat="1" ht="14.4" x14ac:dyDescent="0.3">
      <c r="B64" s="82"/>
      <c r="C64" s="83" t="s">
        <v>555</v>
      </c>
      <c r="D64" s="83" t="s">
        <v>557</v>
      </c>
      <c r="E64" s="83" t="s">
        <v>559</v>
      </c>
      <c r="F64" s="83" t="s">
        <v>561</v>
      </c>
      <c r="G64" s="84" t="s">
        <v>564</v>
      </c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43"/>
      <c r="U64" s="13"/>
      <c r="V64" s="13"/>
      <c r="W64" s="13"/>
      <c r="X64" s="13"/>
      <c r="Y64" s="13"/>
    </row>
    <row r="65" spans="2:25" ht="14.4" x14ac:dyDescent="0.3">
      <c r="B65" s="80" t="str">
        <f t="array" ref="B65:B69">TRANSPOSE(C64:G64)</f>
        <v>6M</v>
      </c>
      <c r="C65" s="113">
        <v>1</v>
      </c>
      <c r="D65" s="113">
        <v>0.9</v>
      </c>
      <c r="E65" s="113">
        <v>0.9</v>
      </c>
      <c r="F65" s="113">
        <v>0.9</v>
      </c>
      <c r="G65" s="114">
        <v>0.9</v>
      </c>
      <c r="H65" s="43"/>
      <c r="I65" s="43"/>
      <c r="J65" s="85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</row>
    <row r="66" spans="2:25" ht="14.4" x14ac:dyDescent="0.3">
      <c r="B66" s="80" t="str">
        <v>1Y</v>
      </c>
      <c r="C66" s="113">
        <v>0.9</v>
      </c>
      <c r="D66" s="113">
        <v>1</v>
      </c>
      <c r="E66" s="113">
        <v>0.9</v>
      </c>
      <c r="F66" s="113">
        <v>0.9</v>
      </c>
      <c r="G66" s="114">
        <v>0.9</v>
      </c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</row>
    <row r="67" spans="2:25" ht="14.4" x14ac:dyDescent="0.3">
      <c r="B67" s="80" t="str">
        <v>3Y</v>
      </c>
      <c r="C67" s="113">
        <v>0.9</v>
      </c>
      <c r="D67" s="113">
        <v>0.9</v>
      </c>
      <c r="E67" s="113">
        <v>1</v>
      </c>
      <c r="F67" s="113">
        <v>0.9</v>
      </c>
      <c r="G67" s="114">
        <v>0.9</v>
      </c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</row>
    <row r="68" spans="2:25" ht="14.4" x14ac:dyDescent="0.3">
      <c r="B68" s="80" t="str">
        <v>5Y</v>
      </c>
      <c r="C68" s="113">
        <v>0.9</v>
      </c>
      <c r="D68" s="113">
        <v>0.9</v>
      </c>
      <c r="E68" s="113">
        <v>0.9</v>
      </c>
      <c r="F68" s="113">
        <v>1</v>
      </c>
      <c r="G68" s="114">
        <v>0.9</v>
      </c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</row>
    <row r="69" spans="2:25" ht="15" thickBot="1" x14ac:dyDescent="0.35">
      <c r="B69" s="30" t="str">
        <v>10Y</v>
      </c>
      <c r="C69" s="115">
        <v>0.9</v>
      </c>
      <c r="D69" s="115">
        <v>0.9</v>
      </c>
      <c r="E69" s="115">
        <v>0.9</v>
      </c>
      <c r="F69" s="115">
        <v>0.9</v>
      </c>
      <c r="G69" s="116">
        <v>1</v>
      </c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</row>
    <row r="70" spans="2:25" ht="14.4" x14ac:dyDescent="0.3"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</row>
    <row r="71" spans="2:25" ht="14.4" x14ac:dyDescent="0.3"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</row>
    <row r="72" spans="2:25" ht="14.4" x14ac:dyDescent="0.3"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</row>
    <row r="73" spans="2:25" ht="14.4" x14ac:dyDescent="0.3"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</row>
    <row r="74" spans="2:25" ht="14.4" x14ac:dyDescent="0.3"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</row>
    <row r="75" spans="2:25" ht="14.4" x14ac:dyDescent="0.3"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</row>
    <row r="76" spans="2:25" ht="14.4" x14ac:dyDescent="0.3"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</row>
    <row r="77" spans="2:25" ht="14.4" x14ac:dyDescent="0.3"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</row>
    <row r="78" spans="2:25" ht="14.4" x14ac:dyDescent="0.3"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</row>
    <row r="79" spans="2:25" ht="14.4" x14ac:dyDescent="0.3"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</row>
    <row r="80" spans="2:25" ht="14.4" x14ac:dyDescent="0.3"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</row>
    <row r="81" spans="2:25" ht="14.4" x14ac:dyDescent="0.3"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</row>
    <row r="82" spans="2:25" ht="14.4" x14ac:dyDescent="0.3"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</row>
    <row r="83" spans="2:25" ht="14.4" x14ac:dyDescent="0.3"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</row>
    <row r="84" spans="2:25" ht="14.4" x14ac:dyDescent="0.3"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</row>
    <row r="85" spans="2:25" ht="14.4" x14ac:dyDescent="0.3"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</row>
    <row r="86" spans="2:25" ht="14.4" x14ac:dyDescent="0.3"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</row>
    <row r="87" spans="2:25" ht="14.4" x14ac:dyDescent="0.3"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</row>
    <row r="88" spans="2:25" ht="14.4" x14ac:dyDescent="0.3"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</row>
    <row r="89" spans="2:25" ht="14.4" x14ac:dyDescent="0.3"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</row>
    <row r="90" spans="2:25" ht="14.4" x14ac:dyDescent="0.3"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</row>
    <row r="91" spans="2:25" ht="14.4" x14ac:dyDescent="0.3"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</row>
    <row r="92" spans="2:25" ht="14.4" x14ac:dyDescent="0.3"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</row>
    <row r="93" spans="2:25" ht="14.4" x14ac:dyDescent="0.3"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</row>
    <row r="94" spans="2:25" ht="14.4" x14ac:dyDescent="0.3"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</row>
    <row r="95" spans="2:25" ht="14.4" x14ac:dyDescent="0.3"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</row>
    <row r="96" spans="2:25" ht="14.4" x14ac:dyDescent="0.3"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</row>
    <row r="97" spans="2:25" ht="14.4" x14ac:dyDescent="0.3"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</row>
    <row r="98" spans="2:25" ht="14.4" x14ac:dyDescent="0.3"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</row>
    <row r="99" spans="2:25" ht="14.4" x14ac:dyDescent="0.3"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</row>
    <row r="100" spans="2:25" ht="14.4" x14ac:dyDescent="0.3"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</row>
    <row r="101" spans="2:25" ht="14.4" x14ac:dyDescent="0.3"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</row>
    <row r="102" spans="2:25" ht="14.4" x14ac:dyDescent="0.3"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</row>
    <row r="103" spans="2:25" ht="14.4" x14ac:dyDescent="0.3"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</row>
    <row r="104" spans="2:25" ht="14.4" x14ac:dyDescent="0.3"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</row>
    <row r="105" spans="2:25" ht="14.4" x14ac:dyDescent="0.3"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</row>
    <row r="106" spans="2:25" ht="14.4" x14ac:dyDescent="0.3"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</row>
    <row r="107" spans="2:25" ht="14.4" x14ac:dyDescent="0.3"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</row>
    <row r="108" spans="2:25" ht="14.4" x14ac:dyDescent="0.3"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</row>
    <row r="109" spans="2:25" ht="14.4" x14ac:dyDescent="0.3"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</row>
    <row r="110" spans="2:25" ht="14.4" x14ac:dyDescent="0.3">
      <c r="B110" s="43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</row>
    <row r="111" spans="2:25" ht="14.4" x14ac:dyDescent="0.3"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</row>
    <row r="112" spans="2:25" ht="14.4" x14ac:dyDescent="0.3"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</row>
    <row r="113" spans="2:25" ht="14.4" x14ac:dyDescent="0.3">
      <c r="B113" s="43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</row>
    <row r="114" spans="2:25" ht="14.4" x14ac:dyDescent="0.3"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</row>
    <row r="115" spans="2:25" ht="14.4" x14ac:dyDescent="0.3"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</row>
    <row r="116" spans="2:25" ht="14.4" x14ac:dyDescent="0.3"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</row>
    <row r="117" spans="2:25" ht="14.4" x14ac:dyDescent="0.3"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</row>
    <row r="118" spans="2:25" ht="14.4" x14ac:dyDescent="0.3"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</row>
    <row r="119" spans="2:25" ht="14.4" x14ac:dyDescent="0.3"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</row>
    <row r="120" spans="2:25" ht="14.4" x14ac:dyDescent="0.3">
      <c r="B120" s="43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</row>
    <row r="121" spans="2:25" ht="14.4" x14ac:dyDescent="0.3">
      <c r="B121" s="43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</row>
    <row r="122" spans="2:25" ht="14.4" x14ac:dyDescent="0.3">
      <c r="B122" s="43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</row>
    <row r="123" spans="2:25" ht="14.4" x14ac:dyDescent="0.3">
      <c r="B123" s="43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</row>
    <row r="124" spans="2:25" ht="14.4" x14ac:dyDescent="0.3">
      <c r="B124" s="43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</row>
    <row r="125" spans="2:25" ht="14.4" x14ac:dyDescent="0.3">
      <c r="B125" s="43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</row>
    <row r="126" spans="2:25" ht="14.4" x14ac:dyDescent="0.3"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</row>
    <row r="127" spans="2:25" ht="14.4" x14ac:dyDescent="0.3"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</row>
    <row r="128" spans="2:25" ht="14.4" x14ac:dyDescent="0.3"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</row>
    <row r="129" spans="2:25" ht="14.4" x14ac:dyDescent="0.3"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</row>
    <row r="130" spans="2:25" ht="14.4" x14ac:dyDescent="0.3"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</row>
    <row r="131" spans="2:25" ht="14.4" x14ac:dyDescent="0.3"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</row>
    <row r="132" spans="2:25" ht="14.4" x14ac:dyDescent="0.3"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</row>
    <row r="133" spans="2:25" ht="14.4" x14ac:dyDescent="0.3"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</row>
    <row r="134" spans="2:25" ht="14.4" x14ac:dyDescent="0.3"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</row>
    <row r="135" spans="2:25" ht="14.4" x14ac:dyDescent="0.3"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</row>
    <row r="136" spans="2:25" ht="14.4" x14ac:dyDescent="0.3"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</row>
    <row r="137" spans="2:25" ht="14.4" x14ac:dyDescent="0.3"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</row>
    <row r="138" spans="2:25" ht="14.4" x14ac:dyDescent="0.3"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</row>
    <row r="139" spans="2:25" ht="14.4" x14ac:dyDescent="0.3"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</row>
    <row r="140" spans="2:25" ht="14.4" x14ac:dyDescent="0.3"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</row>
    <row r="141" spans="2:25" ht="14.4" x14ac:dyDescent="0.3"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</row>
    <row r="142" spans="2:25" ht="14.4" x14ac:dyDescent="0.3"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</row>
    <row r="143" spans="2:25" ht="14.4" x14ac:dyDescent="0.3"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</row>
    <row r="144" spans="2:25" ht="14.4" x14ac:dyDescent="0.3"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</row>
    <row r="145" spans="2:25" ht="14.4" x14ac:dyDescent="0.3"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</row>
    <row r="146" spans="2:25" ht="14.4" x14ac:dyDescent="0.3"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</row>
    <row r="147" spans="2:25" ht="14.4" x14ac:dyDescent="0.3"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</row>
    <row r="148" spans="2:25" ht="14.4" x14ac:dyDescent="0.3"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</row>
    <row r="149" spans="2:25" ht="14.4" x14ac:dyDescent="0.3"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</row>
    <row r="150" spans="2:25" ht="14.4" x14ac:dyDescent="0.3"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</row>
    <row r="151" spans="2:25" ht="14.4" x14ac:dyDescent="0.3"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</row>
    <row r="152" spans="2:25" ht="14.4" x14ac:dyDescent="0.3"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</row>
    <row r="153" spans="2:25" ht="14.4" x14ac:dyDescent="0.3"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</row>
    <row r="154" spans="2:25" ht="14.4" x14ac:dyDescent="0.3"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</row>
    <row r="155" spans="2:25" ht="14.4" x14ac:dyDescent="0.3"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</row>
    <row r="156" spans="2:25" ht="14.4" x14ac:dyDescent="0.3"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</row>
    <row r="157" spans="2:25" ht="14.4" x14ac:dyDescent="0.3"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</row>
    <row r="158" spans="2:25" ht="14.4" x14ac:dyDescent="0.3"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</row>
    <row r="159" spans="2:25" ht="14.4" x14ac:dyDescent="0.3"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</row>
    <row r="160" spans="2:25" ht="14.4" x14ac:dyDescent="0.3"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</row>
    <row r="161" spans="2:25" ht="14.4" x14ac:dyDescent="0.3"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</row>
    <row r="162" spans="2:25" ht="14.4" x14ac:dyDescent="0.3"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</row>
    <row r="163" spans="2:25" ht="14.4" x14ac:dyDescent="0.3"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</row>
    <row r="164" spans="2:25" ht="14.4" x14ac:dyDescent="0.3"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</row>
    <row r="165" spans="2:25" ht="14.4" x14ac:dyDescent="0.3"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</row>
    <row r="166" spans="2:25" ht="14.4" x14ac:dyDescent="0.3"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</row>
    <row r="167" spans="2:25" ht="14.4" x14ac:dyDescent="0.3"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</row>
    <row r="168" spans="2:25" ht="14.4" x14ac:dyDescent="0.3"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</row>
    <row r="169" spans="2:25" ht="14.4" x14ac:dyDescent="0.3"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</row>
    <row r="170" spans="2:25" ht="14.4" x14ac:dyDescent="0.3"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</row>
    <row r="171" spans="2:25" ht="14.4" x14ac:dyDescent="0.3"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</row>
    <row r="172" spans="2:25" ht="14.4" x14ac:dyDescent="0.3"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</row>
    <row r="173" spans="2:25" ht="14.4" x14ac:dyDescent="0.3"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</row>
    <row r="174" spans="2:25" ht="14.4" x14ac:dyDescent="0.3"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</row>
    <row r="175" spans="2:25" ht="14.4" x14ac:dyDescent="0.3"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</row>
    <row r="176" spans="2:25" ht="14.4" x14ac:dyDescent="0.3"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</row>
    <row r="177" spans="2:25" ht="14.4" x14ac:dyDescent="0.3"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</row>
    <row r="178" spans="2:25" ht="14.4" x14ac:dyDescent="0.3"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</row>
    <row r="179" spans="2:25" ht="14.4" x14ac:dyDescent="0.3"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</row>
    <row r="180" spans="2:25" ht="14.4" x14ac:dyDescent="0.3"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</row>
    <row r="181" spans="2:25" ht="14.4" x14ac:dyDescent="0.3"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</row>
    <row r="182" spans="2:25" ht="14.4" x14ac:dyDescent="0.3"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</row>
    <row r="183" spans="2:25" ht="14.4" x14ac:dyDescent="0.3"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</row>
    <row r="184" spans="2:25" ht="14.4" x14ac:dyDescent="0.3"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</row>
    <row r="185" spans="2:25" ht="14.4" x14ac:dyDescent="0.3"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</row>
    <row r="186" spans="2:25" ht="14.4" x14ac:dyDescent="0.3"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</row>
    <row r="187" spans="2:25" ht="14.4" x14ac:dyDescent="0.3"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</row>
    <row r="188" spans="2:25" ht="14.4" x14ac:dyDescent="0.3"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</row>
    <row r="189" spans="2:25" ht="14.4" x14ac:dyDescent="0.3"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</row>
    <row r="190" spans="2:25" ht="14.4" x14ac:dyDescent="0.3"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</row>
    <row r="191" spans="2:25" ht="14.4" x14ac:dyDescent="0.3"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</row>
    <row r="192" spans="2:25" ht="14.4" x14ac:dyDescent="0.3"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</row>
    <row r="193" spans="2:25" ht="14.4" x14ac:dyDescent="0.3"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</row>
    <row r="194" spans="2:25" ht="14.4" x14ac:dyDescent="0.3"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</row>
    <row r="195" spans="2:25" ht="14.4" x14ac:dyDescent="0.3"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</row>
    <row r="196" spans="2:25" ht="14.4" x14ac:dyDescent="0.3"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</row>
    <row r="197" spans="2:25" ht="14.4" x14ac:dyDescent="0.3"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</row>
    <row r="198" spans="2:25" ht="14.4" x14ac:dyDescent="0.3"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</row>
    <row r="199" spans="2:25" ht="14.4" x14ac:dyDescent="0.3"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</row>
    <row r="200" spans="2:25" ht="14.4" x14ac:dyDescent="0.3"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</row>
    <row r="201" spans="2:25" ht="14.4" x14ac:dyDescent="0.3"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</row>
    <row r="202" spans="2:25" ht="14.4" x14ac:dyDescent="0.3"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</row>
    <row r="203" spans="2:25" ht="14.4" x14ac:dyDescent="0.3"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</row>
    <row r="204" spans="2:25" ht="14.4" x14ac:dyDescent="0.3"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</row>
    <row r="205" spans="2:25" ht="14.4" x14ac:dyDescent="0.3"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</row>
    <row r="206" spans="2:25" ht="14.4" x14ac:dyDescent="0.3"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</row>
    <row r="207" spans="2:25" ht="14.4" x14ac:dyDescent="0.3"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</row>
    <row r="208" spans="2:25" ht="14.4" x14ac:dyDescent="0.3"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</row>
    <row r="209" spans="2:25" ht="14.4" x14ac:dyDescent="0.3"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</row>
    <row r="210" spans="2:25" ht="14.4" x14ac:dyDescent="0.3"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</row>
    <row r="211" spans="2:25" ht="14.4" x14ac:dyDescent="0.3"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</row>
    <row r="212" spans="2:25" ht="14.4" x14ac:dyDescent="0.3"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</row>
    <row r="213" spans="2:25" ht="14.4" x14ac:dyDescent="0.3"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</row>
    <row r="214" spans="2:25" ht="14.4" x14ac:dyDescent="0.3"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</row>
    <row r="215" spans="2:25" ht="14.4" x14ac:dyDescent="0.3"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</row>
    <row r="216" spans="2:25" ht="14.4" x14ac:dyDescent="0.3"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</row>
    <row r="217" spans="2:25" ht="14.4" x14ac:dyDescent="0.3"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</row>
    <row r="218" spans="2:25" ht="14.4" x14ac:dyDescent="0.3"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</row>
    <row r="219" spans="2:25" ht="14.4" x14ac:dyDescent="0.3"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</row>
    <row r="220" spans="2:25" ht="14.4" x14ac:dyDescent="0.3"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</row>
    <row r="221" spans="2:25" ht="14.4" x14ac:dyDescent="0.3"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</row>
    <row r="222" spans="2:25" ht="14.4" x14ac:dyDescent="0.3"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</row>
    <row r="223" spans="2:25" ht="14.4" x14ac:dyDescent="0.3"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</row>
    <row r="224" spans="2:25" ht="14.4" x14ac:dyDescent="0.3"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</row>
    <row r="225" spans="2:25" ht="14.4" x14ac:dyDescent="0.3"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</row>
    <row r="226" spans="2:25" ht="14.4" x14ac:dyDescent="0.3"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</row>
    <row r="227" spans="2:25" ht="14.4" x14ac:dyDescent="0.3"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</row>
    <row r="228" spans="2:25" ht="14.4" x14ac:dyDescent="0.3"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</row>
    <row r="229" spans="2:25" ht="14.4" x14ac:dyDescent="0.3"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</row>
    <row r="230" spans="2:25" ht="14.4" x14ac:dyDescent="0.3"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</row>
    <row r="231" spans="2:25" ht="14.4" x14ac:dyDescent="0.3"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</row>
    <row r="232" spans="2:25" ht="14.4" x14ac:dyDescent="0.3"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</row>
    <row r="233" spans="2:25" ht="14.4" x14ac:dyDescent="0.3"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</row>
    <row r="234" spans="2:25" ht="14.4" x14ac:dyDescent="0.3"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</row>
    <row r="235" spans="2:25" ht="14.4" x14ac:dyDescent="0.3"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</row>
    <row r="236" spans="2:25" ht="14.4" x14ac:dyDescent="0.3"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</row>
    <row r="237" spans="2:25" ht="14.4" x14ac:dyDescent="0.3"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</row>
    <row r="238" spans="2:25" ht="14.4" x14ac:dyDescent="0.3"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</row>
    <row r="239" spans="2:25" ht="14.4" x14ac:dyDescent="0.3"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</row>
    <row r="240" spans="2:25" ht="14.4" x14ac:dyDescent="0.3"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</row>
    <row r="241" spans="2:25" ht="14.4" x14ac:dyDescent="0.3"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</row>
    <row r="242" spans="2:25" ht="14.4" x14ac:dyDescent="0.3"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</row>
    <row r="243" spans="2:25" ht="14.4" x14ac:dyDescent="0.3"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</row>
    <row r="244" spans="2:25" ht="14.4" x14ac:dyDescent="0.3"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</row>
    <row r="245" spans="2:25" ht="14.4" x14ac:dyDescent="0.3"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</row>
    <row r="246" spans="2:25" ht="14.4" x14ac:dyDescent="0.3"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</row>
    <row r="247" spans="2:25" ht="14.4" x14ac:dyDescent="0.3"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</row>
    <row r="248" spans="2:25" ht="14.4" x14ac:dyDescent="0.3"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</row>
    <row r="249" spans="2:25" ht="14.4" x14ac:dyDescent="0.3"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</row>
    <row r="250" spans="2:25" ht="14.4" x14ac:dyDescent="0.3"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</row>
    <row r="251" spans="2:25" ht="14.4" x14ac:dyDescent="0.3"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</row>
    <row r="252" spans="2:25" ht="14.4" x14ac:dyDescent="0.3"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</row>
    <row r="253" spans="2:25" ht="14.4" x14ac:dyDescent="0.3"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</row>
    <row r="254" spans="2:25" ht="14.4" x14ac:dyDescent="0.3"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</row>
    <row r="255" spans="2:25" ht="14.4" x14ac:dyDescent="0.3"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</row>
    <row r="256" spans="2:25" ht="14.4" x14ac:dyDescent="0.3"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</row>
    <row r="257" spans="2:25" ht="14.4" x14ac:dyDescent="0.3"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</row>
    <row r="258" spans="2:25" ht="14.4" x14ac:dyDescent="0.3"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</row>
    <row r="259" spans="2:25" ht="14.4" x14ac:dyDescent="0.3"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</row>
    <row r="260" spans="2:25" ht="14.4" x14ac:dyDescent="0.3"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</row>
    <row r="261" spans="2:25" ht="14.4" x14ac:dyDescent="0.3"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</row>
    <row r="262" spans="2:25" ht="14.4" x14ac:dyDescent="0.3"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</row>
    <row r="263" spans="2:25" ht="14.4" x14ac:dyDescent="0.3"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</row>
    <row r="264" spans="2:25" ht="14.4" x14ac:dyDescent="0.3"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</row>
    <row r="265" spans="2:25" ht="14.4" x14ac:dyDescent="0.3"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</row>
    <row r="266" spans="2:25" ht="14.4" x14ac:dyDescent="0.3"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</row>
    <row r="267" spans="2:25" ht="14.4" x14ac:dyDescent="0.3"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</row>
    <row r="268" spans="2:25" ht="14.4" x14ac:dyDescent="0.3"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</row>
    <row r="269" spans="2:25" ht="14.4" x14ac:dyDescent="0.3"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</row>
    <row r="270" spans="2:25" ht="14.4" x14ac:dyDescent="0.3"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</row>
    <row r="271" spans="2:25" ht="14.4" x14ac:dyDescent="0.3"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</row>
    <row r="272" spans="2:25" ht="14.4" x14ac:dyDescent="0.3"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</row>
    <row r="273" spans="2:25" ht="14.4" x14ac:dyDescent="0.3"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</row>
    <row r="274" spans="2:25" ht="14.4" x14ac:dyDescent="0.3"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</row>
    <row r="275" spans="2:25" ht="14.4" x14ac:dyDescent="0.3"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</row>
    <row r="276" spans="2:25" ht="14.4" x14ac:dyDescent="0.3"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</row>
    <row r="277" spans="2:25" ht="14.4" x14ac:dyDescent="0.3"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</row>
    <row r="278" spans="2:25" ht="14.4" x14ac:dyDescent="0.3"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</row>
    <row r="279" spans="2:25" ht="14.4" x14ac:dyDescent="0.3"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</row>
    <row r="280" spans="2:25" ht="14.4" x14ac:dyDescent="0.3"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</row>
    <row r="281" spans="2:25" ht="14.4" x14ac:dyDescent="0.3"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</row>
    <row r="282" spans="2:25" ht="14.4" x14ac:dyDescent="0.3"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</row>
    <row r="283" spans="2:25" ht="14.4" x14ac:dyDescent="0.3"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</row>
    <row r="284" spans="2:25" ht="14.4" x14ac:dyDescent="0.3"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</row>
    <row r="285" spans="2:25" ht="14.4" x14ac:dyDescent="0.3"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</row>
    <row r="286" spans="2:25" ht="14.4" x14ac:dyDescent="0.3"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</row>
    <row r="287" spans="2:25" ht="14.4" x14ac:dyDescent="0.3"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</row>
    <row r="288" spans="2:25" ht="14.4" x14ac:dyDescent="0.3"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</row>
    <row r="289" spans="2:25" ht="14.4" x14ac:dyDescent="0.3"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</row>
    <row r="290" spans="2:25" ht="14.4" x14ac:dyDescent="0.3"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</row>
    <row r="291" spans="2:25" ht="14.4" x14ac:dyDescent="0.3"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</row>
    <row r="292" spans="2:25" ht="14.4" x14ac:dyDescent="0.3"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</row>
    <row r="293" spans="2:25" ht="14.4" x14ac:dyDescent="0.3"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</row>
    <row r="294" spans="2:25" ht="14.4" x14ac:dyDescent="0.3"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</row>
    <row r="295" spans="2:25" ht="14.4" x14ac:dyDescent="0.3"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</row>
    <row r="296" spans="2:25" ht="14.4" x14ac:dyDescent="0.3"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</row>
    <row r="297" spans="2:25" ht="14.4" x14ac:dyDescent="0.3"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</row>
    <row r="298" spans="2:25" ht="14.4" x14ac:dyDescent="0.3"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</row>
    <row r="299" spans="2:25" ht="14.4" x14ac:dyDescent="0.3"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</row>
    <row r="300" spans="2:25" ht="14.4" x14ac:dyDescent="0.3"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</row>
    <row r="301" spans="2:25" ht="14.4" x14ac:dyDescent="0.3"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</row>
    <row r="302" spans="2:25" ht="14.4" x14ac:dyDescent="0.3"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</row>
    <row r="303" spans="2:25" ht="14.4" x14ac:dyDescent="0.3"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</row>
    <row r="304" spans="2:25" ht="14.4" x14ac:dyDescent="0.3"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</row>
    <row r="305" spans="2:25" ht="14.4" x14ac:dyDescent="0.3"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</row>
    <row r="306" spans="2:25" ht="14.4" x14ac:dyDescent="0.3"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</row>
    <row r="307" spans="2:25" ht="14.4" x14ac:dyDescent="0.3"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</row>
    <row r="308" spans="2:25" ht="14.4" x14ac:dyDescent="0.3"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</row>
    <row r="309" spans="2:25" ht="14.4" x14ac:dyDescent="0.3"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</row>
    <row r="310" spans="2:25" ht="14.4" x14ac:dyDescent="0.3"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</row>
    <row r="311" spans="2:25" ht="14.4" x14ac:dyDescent="0.3"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</row>
    <row r="312" spans="2:25" ht="14.4" x14ac:dyDescent="0.3"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</row>
    <row r="313" spans="2:25" ht="14.4" x14ac:dyDescent="0.3"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</row>
    <row r="314" spans="2:25" ht="14.4" x14ac:dyDescent="0.3"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</row>
    <row r="315" spans="2:25" ht="14.4" x14ac:dyDescent="0.3"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</row>
    <row r="316" spans="2:25" ht="14.4" x14ac:dyDescent="0.3"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</row>
    <row r="317" spans="2:25" ht="14.4" x14ac:dyDescent="0.3"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</row>
    <row r="318" spans="2:25" ht="14.4" x14ac:dyDescent="0.3"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</row>
    <row r="319" spans="2:25" ht="14.4" x14ac:dyDescent="0.3"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</row>
    <row r="320" spans="2:25" ht="14.4" x14ac:dyDescent="0.3"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</row>
    <row r="321" spans="2:25" ht="14.4" x14ac:dyDescent="0.3"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</row>
    <row r="322" spans="2:25" ht="14.4" x14ac:dyDescent="0.3"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</row>
    <row r="323" spans="2:25" ht="14.4" x14ac:dyDescent="0.3"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</row>
    <row r="324" spans="2:25" ht="14.4" x14ac:dyDescent="0.3"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</row>
    <row r="325" spans="2:25" ht="14.4" x14ac:dyDescent="0.3"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</row>
    <row r="326" spans="2:25" ht="14.4" x14ac:dyDescent="0.3"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</row>
    <row r="327" spans="2:25" ht="14.4" x14ac:dyDescent="0.3"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</row>
    <row r="328" spans="2:25" ht="14.4" x14ac:dyDescent="0.3"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</row>
    <row r="329" spans="2:25" ht="14.4" x14ac:dyDescent="0.3"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</row>
    <row r="330" spans="2:25" ht="14.4" x14ac:dyDescent="0.3"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</row>
    <row r="331" spans="2:25" ht="14.4" x14ac:dyDescent="0.3"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</row>
    <row r="332" spans="2:25" ht="14.4" x14ac:dyDescent="0.3"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</row>
    <row r="333" spans="2:25" ht="14.4" x14ac:dyDescent="0.3"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</row>
    <row r="334" spans="2:25" ht="14.4" x14ac:dyDescent="0.3"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</row>
    <row r="335" spans="2:25" ht="14.4" x14ac:dyDescent="0.3"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</row>
    <row r="336" spans="2:25" ht="14.4" x14ac:dyDescent="0.3"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</row>
    <row r="337" spans="2:25" ht="14.4" x14ac:dyDescent="0.3"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</row>
    <row r="338" spans="2:25" ht="14.4" x14ac:dyDescent="0.3"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</row>
    <row r="339" spans="2:25" ht="14.4" x14ac:dyDescent="0.3"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</row>
    <row r="340" spans="2:25" ht="14.4" x14ac:dyDescent="0.3"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</row>
    <row r="341" spans="2:25" ht="14.4" x14ac:dyDescent="0.3"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</row>
    <row r="342" spans="2:25" ht="14.4" x14ac:dyDescent="0.3"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</row>
    <row r="343" spans="2:25" ht="14.4" x14ac:dyDescent="0.3"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</row>
    <row r="344" spans="2:25" ht="14.4" x14ac:dyDescent="0.3"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</row>
    <row r="345" spans="2:25" ht="14.4" x14ac:dyDescent="0.3"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</row>
    <row r="346" spans="2:25" ht="14.4" x14ac:dyDescent="0.3"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</row>
    <row r="347" spans="2:25" ht="14.4" x14ac:dyDescent="0.3"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</row>
    <row r="348" spans="2:25" ht="14.4" x14ac:dyDescent="0.3"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</row>
    <row r="349" spans="2:25" ht="14.4" x14ac:dyDescent="0.3"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</row>
    <row r="350" spans="2:25" ht="14.4" x14ac:dyDescent="0.3"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</row>
    <row r="351" spans="2:25" ht="14.4" x14ac:dyDescent="0.3"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</row>
    <row r="352" spans="2:25" ht="14.4" x14ac:dyDescent="0.3"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</row>
    <row r="353" spans="2:25" ht="14.4" x14ac:dyDescent="0.3"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</row>
    <row r="354" spans="2:25" ht="14.4" x14ac:dyDescent="0.3"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</row>
    <row r="355" spans="2:25" ht="14.4" x14ac:dyDescent="0.3"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</row>
    <row r="356" spans="2:25" ht="14.4" x14ac:dyDescent="0.3"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</row>
    <row r="357" spans="2:25" ht="14.4" x14ac:dyDescent="0.3"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</row>
    <row r="358" spans="2:25" ht="14.4" x14ac:dyDescent="0.3"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</row>
    <row r="359" spans="2:25" ht="14.4" x14ac:dyDescent="0.3"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</row>
    <row r="360" spans="2:25" ht="14.4" x14ac:dyDescent="0.3"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</row>
    <row r="361" spans="2:25" ht="14.4" x14ac:dyDescent="0.3"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</row>
    <row r="362" spans="2:25" ht="14.4" x14ac:dyDescent="0.3"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</row>
    <row r="363" spans="2:25" ht="14.4" x14ac:dyDescent="0.3"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</row>
    <row r="364" spans="2:25" ht="14.4" x14ac:dyDescent="0.3"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</row>
    <row r="365" spans="2:25" ht="14.4" x14ac:dyDescent="0.3"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</row>
    <row r="366" spans="2:25" ht="14.4" x14ac:dyDescent="0.3"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</row>
    <row r="367" spans="2:25" ht="14.4" x14ac:dyDescent="0.3"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</row>
    <row r="368" spans="2:25" ht="14.4" x14ac:dyDescent="0.3"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</row>
    <row r="369" spans="2:25" ht="14.4" x14ac:dyDescent="0.3"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</row>
    <row r="370" spans="2:25" ht="14.4" x14ac:dyDescent="0.3"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</row>
    <row r="371" spans="2:25" ht="14.4" x14ac:dyDescent="0.3"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</row>
    <row r="372" spans="2:25" ht="14.4" x14ac:dyDescent="0.3"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</row>
    <row r="373" spans="2:25" ht="14.4" x14ac:dyDescent="0.3"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</row>
    <row r="374" spans="2:25" ht="14.4" x14ac:dyDescent="0.3"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</row>
    <row r="375" spans="2:25" ht="14.4" x14ac:dyDescent="0.3"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</row>
    <row r="376" spans="2:25" ht="14.4" x14ac:dyDescent="0.3"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</row>
    <row r="377" spans="2:25" ht="14.4" x14ac:dyDescent="0.3"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</row>
    <row r="378" spans="2:25" ht="14.4" x14ac:dyDescent="0.3"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</row>
    <row r="379" spans="2:25" ht="14.4" x14ac:dyDescent="0.3"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</row>
    <row r="380" spans="2:25" ht="14.4" x14ac:dyDescent="0.3"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</row>
    <row r="381" spans="2:25" ht="14.4" x14ac:dyDescent="0.3"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</row>
    <row r="382" spans="2:25" ht="14.4" x14ac:dyDescent="0.3"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</row>
    <row r="383" spans="2:25" ht="14.4" x14ac:dyDescent="0.3"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</row>
    <row r="384" spans="2:25" ht="14.4" x14ac:dyDescent="0.3"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</row>
    <row r="385" spans="2:25" ht="14.4" x14ac:dyDescent="0.3"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</row>
    <row r="386" spans="2:25" ht="14.4" x14ac:dyDescent="0.3"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</row>
    <row r="387" spans="2:25" ht="14.4" x14ac:dyDescent="0.3"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</row>
    <row r="388" spans="2:25" ht="14.4" x14ac:dyDescent="0.3"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</row>
    <row r="389" spans="2:25" ht="14.4" x14ac:dyDescent="0.3"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</row>
    <row r="390" spans="2:25" ht="14.4" x14ac:dyDescent="0.3"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</row>
    <row r="391" spans="2:25" ht="14.4" x14ac:dyDescent="0.3"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</row>
    <row r="392" spans="2:25" ht="14.4" x14ac:dyDescent="0.3"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</row>
    <row r="393" spans="2:25" ht="14.4" x14ac:dyDescent="0.3"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</row>
    <row r="394" spans="2:25" ht="14.4" x14ac:dyDescent="0.3"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</row>
    <row r="395" spans="2:25" ht="14.4" x14ac:dyDescent="0.3"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</row>
    <row r="396" spans="2:25" ht="14.4" x14ac:dyDescent="0.3"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</row>
    <row r="397" spans="2:25" ht="14.4" x14ac:dyDescent="0.3"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</row>
    <row r="398" spans="2:25" ht="14.4" x14ac:dyDescent="0.3"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</row>
    <row r="399" spans="2:25" ht="14.4" x14ac:dyDescent="0.3"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</row>
    <row r="400" spans="2:25" ht="14.4" x14ac:dyDescent="0.3"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</row>
    <row r="401" spans="2:25" ht="14.4" x14ac:dyDescent="0.3"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</row>
    <row r="402" spans="2:25" ht="14.4" x14ac:dyDescent="0.3"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</row>
    <row r="403" spans="2:25" ht="14.4" x14ac:dyDescent="0.3"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</row>
    <row r="404" spans="2:25" ht="14.4" x14ac:dyDescent="0.3"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</row>
    <row r="405" spans="2:25" ht="14.4" x14ac:dyDescent="0.3"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</row>
    <row r="406" spans="2:25" ht="14.4" x14ac:dyDescent="0.3"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</row>
    <row r="407" spans="2:25" ht="14.4" x14ac:dyDescent="0.3"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</row>
    <row r="408" spans="2:25" ht="14.4" x14ac:dyDescent="0.3"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</row>
    <row r="409" spans="2:25" ht="14.4" x14ac:dyDescent="0.3"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</row>
    <row r="410" spans="2:25" ht="14.4" x14ac:dyDescent="0.3"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</row>
    <row r="411" spans="2:25" ht="14.4" x14ac:dyDescent="0.3"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</row>
    <row r="412" spans="2:25" ht="14.4" x14ac:dyDescent="0.3"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</row>
    <row r="413" spans="2:25" ht="14.4" x14ac:dyDescent="0.3"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</row>
    <row r="414" spans="2:25" ht="14.4" x14ac:dyDescent="0.3"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</row>
    <row r="415" spans="2:25" ht="14.4" x14ac:dyDescent="0.3"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</row>
    <row r="416" spans="2:25" ht="14.4" x14ac:dyDescent="0.3"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</row>
    <row r="417" spans="2:25" ht="14.4" x14ac:dyDescent="0.3"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</row>
    <row r="418" spans="2:25" ht="14.4" x14ac:dyDescent="0.3"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</row>
    <row r="419" spans="2:25" ht="14.4" x14ac:dyDescent="0.3"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</row>
    <row r="420" spans="2:25" ht="14.4" x14ac:dyDescent="0.3"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</row>
    <row r="421" spans="2:25" ht="14.4" x14ac:dyDescent="0.3"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</row>
    <row r="422" spans="2:25" ht="14.4" x14ac:dyDescent="0.3"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</row>
    <row r="423" spans="2:25" ht="14.4" x14ac:dyDescent="0.3"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</row>
    <row r="424" spans="2:25" ht="14.4" x14ac:dyDescent="0.3"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</row>
    <row r="425" spans="2:25" ht="14.4" x14ac:dyDescent="0.3"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</row>
    <row r="426" spans="2:25" ht="14.4" x14ac:dyDescent="0.3"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</row>
    <row r="427" spans="2:25" ht="14.4" x14ac:dyDescent="0.3"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</row>
    <row r="428" spans="2:25" ht="14.4" x14ac:dyDescent="0.3"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</row>
    <row r="429" spans="2:25" ht="14.4" x14ac:dyDescent="0.3"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</row>
    <row r="430" spans="2:25" ht="14.4" x14ac:dyDescent="0.3"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</row>
    <row r="431" spans="2:25" ht="14.4" x14ac:dyDescent="0.3"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</row>
    <row r="432" spans="2:25" ht="14.4" x14ac:dyDescent="0.3"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</row>
    <row r="433" spans="2:25" ht="14.4" x14ac:dyDescent="0.3"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</row>
    <row r="434" spans="2:25" ht="14.4" x14ac:dyDescent="0.3"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</row>
    <row r="435" spans="2:25" ht="14.4" x14ac:dyDescent="0.3"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</row>
    <row r="436" spans="2:25" ht="14.4" x14ac:dyDescent="0.3"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</row>
    <row r="437" spans="2:25" ht="14.4" x14ac:dyDescent="0.3"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</row>
    <row r="438" spans="2:25" ht="14.4" x14ac:dyDescent="0.3"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</row>
    <row r="439" spans="2:25" ht="14.4" x14ac:dyDescent="0.3"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</row>
    <row r="440" spans="2:25" ht="14.4" x14ac:dyDescent="0.3"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</row>
    <row r="441" spans="2:25" ht="14.4" x14ac:dyDescent="0.3"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</row>
    <row r="442" spans="2:25" ht="14.4" x14ac:dyDescent="0.3"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</row>
    <row r="443" spans="2:25" ht="14.4" x14ac:dyDescent="0.3"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</row>
    <row r="444" spans="2:25" ht="14.4" x14ac:dyDescent="0.3"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</row>
    <row r="445" spans="2:25" ht="14.4" x14ac:dyDescent="0.3"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</row>
    <row r="446" spans="2:25" ht="14.4" x14ac:dyDescent="0.3"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</row>
    <row r="447" spans="2:25" ht="14.4" x14ac:dyDescent="0.3"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</row>
    <row r="448" spans="2:25" ht="14.4" x14ac:dyDescent="0.3"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</row>
    <row r="449" spans="2:25" ht="14.4" x14ac:dyDescent="0.3"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</row>
    <row r="450" spans="2:25" ht="14.4" x14ac:dyDescent="0.3"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</row>
    <row r="451" spans="2:25" ht="14.4" x14ac:dyDescent="0.3"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</row>
    <row r="452" spans="2:25" ht="14.4" x14ac:dyDescent="0.3"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</row>
    <row r="453" spans="2:25" ht="14.4" x14ac:dyDescent="0.3"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</row>
    <row r="454" spans="2:25" ht="14.4" x14ac:dyDescent="0.3"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</row>
    <row r="455" spans="2:25" ht="14.4" x14ac:dyDescent="0.3"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</row>
    <row r="456" spans="2:25" ht="14.4" x14ac:dyDescent="0.3"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</row>
    <row r="457" spans="2:25" ht="14.4" x14ac:dyDescent="0.3"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</row>
    <row r="458" spans="2:25" ht="14.4" x14ac:dyDescent="0.3"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</row>
    <row r="459" spans="2:25" ht="14.4" x14ac:dyDescent="0.3"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</row>
    <row r="460" spans="2:25" ht="14.4" x14ac:dyDescent="0.3"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</row>
    <row r="461" spans="2:25" ht="14.4" x14ac:dyDescent="0.3"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</row>
    <row r="462" spans="2:25" ht="14.4" x14ac:dyDescent="0.3"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</row>
    <row r="463" spans="2:25" ht="14.4" x14ac:dyDescent="0.3"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</row>
    <row r="464" spans="2:25" ht="14.4" x14ac:dyDescent="0.3"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</row>
    <row r="465" spans="2:25" ht="14.4" x14ac:dyDescent="0.3"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</row>
    <row r="466" spans="2:25" ht="14.4" x14ac:dyDescent="0.3"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</row>
    <row r="467" spans="2:25" ht="14.4" x14ac:dyDescent="0.3"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</row>
    <row r="468" spans="2:25" ht="14.4" x14ac:dyDescent="0.3"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</row>
    <row r="469" spans="2:25" ht="14.4" x14ac:dyDescent="0.3"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</row>
    <row r="470" spans="2:25" ht="14.4" x14ac:dyDescent="0.3"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</row>
    <row r="471" spans="2:25" ht="14.4" x14ac:dyDescent="0.3"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</row>
    <row r="472" spans="2:25" ht="14.4" x14ac:dyDescent="0.3"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</row>
    <row r="473" spans="2:25" ht="14.4" x14ac:dyDescent="0.3"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</row>
    <row r="474" spans="2:25" ht="14.4" x14ac:dyDescent="0.3"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</row>
    <row r="475" spans="2:25" ht="14.4" x14ac:dyDescent="0.3"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</row>
    <row r="476" spans="2:25" ht="14.4" x14ac:dyDescent="0.3"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</row>
    <row r="477" spans="2:25" ht="14.4" x14ac:dyDescent="0.3"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</row>
    <row r="478" spans="2:25" ht="14.4" x14ac:dyDescent="0.3"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</row>
    <row r="479" spans="2:25" ht="14.4" x14ac:dyDescent="0.3"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</row>
    <row r="480" spans="2:25" ht="14.4" x14ac:dyDescent="0.3"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</row>
    <row r="481" spans="2:25" ht="14.4" x14ac:dyDescent="0.3"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</row>
    <row r="482" spans="2:25" ht="14.4" x14ac:dyDescent="0.3"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</row>
    <row r="483" spans="2:25" ht="14.4" x14ac:dyDescent="0.3"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</row>
    <row r="484" spans="2:25" ht="14.4" x14ac:dyDescent="0.3"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</row>
    <row r="485" spans="2:25" ht="14.4" x14ac:dyDescent="0.3"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</row>
    <row r="486" spans="2:25" ht="14.4" x14ac:dyDescent="0.3"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</row>
    <row r="487" spans="2:25" ht="14.4" x14ac:dyDescent="0.3"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</row>
    <row r="488" spans="2:25" ht="14.4" x14ac:dyDescent="0.3"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</row>
    <row r="489" spans="2:25" ht="14.4" x14ac:dyDescent="0.3"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</row>
    <row r="490" spans="2:25" ht="14.4" x14ac:dyDescent="0.3"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</row>
    <row r="491" spans="2:25" ht="14.4" x14ac:dyDescent="0.3"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</row>
    <row r="492" spans="2:25" ht="14.4" x14ac:dyDescent="0.3"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</row>
    <row r="493" spans="2:25" ht="14.4" x14ac:dyDescent="0.3"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</row>
    <row r="494" spans="2:25" ht="14.4" x14ac:dyDescent="0.3"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</row>
    <row r="495" spans="2:25" ht="14.4" x14ac:dyDescent="0.3"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</row>
    <row r="496" spans="2:25" ht="14.4" x14ac:dyDescent="0.3"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</row>
    <row r="497" spans="2:25" ht="14.4" x14ac:dyDescent="0.3"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</row>
    <row r="498" spans="2:25" ht="14.4" x14ac:dyDescent="0.3"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</row>
    <row r="499" spans="2:25" ht="14.4" x14ac:dyDescent="0.3"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</row>
    <row r="500" spans="2:25" ht="14.4" x14ac:dyDescent="0.3"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</row>
    <row r="501" spans="2:25" ht="14.4" x14ac:dyDescent="0.3"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</row>
    <row r="502" spans="2:25" ht="14.4" x14ac:dyDescent="0.3"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</row>
    <row r="503" spans="2:25" ht="14.4" x14ac:dyDescent="0.3"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</row>
    <row r="504" spans="2:25" ht="14.4" x14ac:dyDescent="0.3"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</row>
    <row r="505" spans="2:25" ht="14.4" x14ac:dyDescent="0.3"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</row>
    <row r="506" spans="2:25" ht="14.4" x14ac:dyDescent="0.3"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</row>
    <row r="507" spans="2:25" ht="14.4" x14ac:dyDescent="0.3"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</row>
    <row r="508" spans="2:25" ht="14.4" x14ac:dyDescent="0.3"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</row>
    <row r="509" spans="2:25" ht="14.4" x14ac:dyDescent="0.3"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</row>
    <row r="510" spans="2:25" ht="14.4" x14ac:dyDescent="0.3"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</row>
    <row r="511" spans="2:25" ht="14.4" x14ac:dyDescent="0.3"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</row>
    <row r="512" spans="2:25" ht="14.4" x14ac:dyDescent="0.3"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</row>
    <row r="513" spans="2:25" ht="14.4" x14ac:dyDescent="0.3"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</row>
    <row r="514" spans="2:25" ht="14.4" x14ac:dyDescent="0.3"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</row>
    <row r="515" spans="2:25" ht="14.4" x14ac:dyDescent="0.3"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</row>
    <row r="516" spans="2:25" ht="14.4" x14ac:dyDescent="0.3"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</row>
    <row r="517" spans="2:25" ht="14.4" x14ac:dyDescent="0.3"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</row>
    <row r="518" spans="2:25" ht="14.4" x14ac:dyDescent="0.3"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</row>
    <row r="519" spans="2:25" ht="14.4" x14ac:dyDescent="0.3"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</row>
    <row r="520" spans="2:25" ht="14.4" x14ac:dyDescent="0.3"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</row>
    <row r="521" spans="2:25" ht="14.4" x14ac:dyDescent="0.3"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</row>
    <row r="522" spans="2:25" ht="14.4" x14ac:dyDescent="0.3"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</row>
    <row r="523" spans="2:25" ht="14.4" x14ac:dyDescent="0.3"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</row>
    <row r="524" spans="2:25" ht="14.4" x14ac:dyDescent="0.3"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</row>
    <row r="525" spans="2:25" ht="14.4" x14ac:dyDescent="0.3"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</row>
    <row r="526" spans="2:25" ht="14.4" x14ac:dyDescent="0.3"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</row>
    <row r="527" spans="2:25" ht="14.4" x14ac:dyDescent="0.3"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</row>
    <row r="528" spans="2:25" ht="14.4" x14ac:dyDescent="0.3"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</row>
    <row r="529" spans="2:25" ht="14.4" x14ac:dyDescent="0.3"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</row>
    <row r="530" spans="2:25" ht="14.4" x14ac:dyDescent="0.3"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</row>
    <row r="531" spans="2:25" ht="14.4" x14ac:dyDescent="0.3"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</row>
    <row r="532" spans="2:25" ht="14.4" x14ac:dyDescent="0.3"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</row>
    <row r="533" spans="2:25" ht="14.4" x14ac:dyDescent="0.3"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</row>
    <row r="534" spans="2:25" ht="14.4" x14ac:dyDescent="0.3"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</row>
    <row r="535" spans="2:25" ht="14.4" x14ac:dyDescent="0.3"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</row>
    <row r="536" spans="2:25" ht="14.4" x14ac:dyDescent="0.3"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</row>
    <row r="537" spans="2:25" ht="14.4" x14ac:dyDescent="0.3"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</row>
    <row r="538" spans="2:25" ht="14.4" x14ac:dyDescent="0.3"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</row>
    <row r="539" spans="2:25" ht="14.4" x14ac:dyDescent="0.3"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</row>
    <row r="540" spans="2:25" ht="14.4" x14ac:dyDescent="0.3"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</row>
    <row r="541" spans="2:25" ht="14.4" x14ac:dyDescent="0.3"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</row>
    <row r="542" spans="2:25" ht="14.4" x14ac:dyDescent="0.3"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</row>
    <row r="543" spans="2:25" ht="14.4" x14ac:dyDescent="0.3"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</row>
    <row r="544" spans="2:25" ht="14.4" x14ac:dyDescent="0.3"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</row>
    <row r="545" spans="2:25" ht="14.4" x14ac:dyDescent="0.3"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</row>
    <row r="546" spans="2:25" ht="14.4" x14ac:dyDescent="0.3"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</row>
    <row r="547" spans="2:25" ht="14.4" x14ac:dyDescent="0.3"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</row>
    <row r="548" spans="2:25" ht="14.4" x14ac:dyDescent="0.3"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</row>
    <row r="549" spans="2:25" ht="14.4" x14ac:dyDescent="0.3"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</row>
    <row r="550" spans="2:25" ht="14.4" x14ac:dyDescent="0.3"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</row>
    <row r="551" spans="2:25" ht="14.4" x14ac:dyDescent="0.3"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</row>
    <row r="552" spans="2:25" ht="14.4" x14ac:dyDescent="0.3"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</row>
    <row r="553" spans="2:25" ht="14.4" x14ac:dyDescent="0.3"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</row>
    <row r="554" spans="2:25" ht="14.4" x14ac:dyDescent="0.3"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</row>
    <row r="555" spans="2:25" ht="14.4" x14ac:dyDescent="0.3"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</row>
    <row r="556" spans="2:25" ht="14.4" x14ac:dyDescent="0.3"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</row>
    <row r="557" spans="2:25" ht="14.4" x14ac:dyDescent="0.3"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</row>
    <row r="558" spans="2:25" ht="14.4" x14ac:dyDescent="0.3"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</row>
    <row r="559" spans="2:25" ht="14.4" x14ac:dyDescent="0.3"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</row>
    <row r="560" spans="2:25" ht="14.4" x14ac:dyDescent="0.3"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</row>
    <row r="561" spans="2:25" ht="14.4" x14ac:dyDescent="0.3"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</row>
    <row r="562" spans="2:25" ht="14.4" x14ac:dyDescent="0.3"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</row>
    <row r="563" spans="2:25" ht="14.4" x14ac:dyDescent="0.3"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</row>
    <row r="564" spans="2:25" ht="14.4" x14ac:dyDescent="0.3"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</row>
    <row r="565" spans="2:25" ht="14.4" x14ac:dyDescent="0.3"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</row>
    <row r="566" spans="2:25" ht="14.4" x14ac:dyDescent="0.3"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</row>
    <row r="567" spans="2:25" ht="14.4" x14ac:dyDescent="0.3"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</row>
    <row r="568" spans="2:25" ht="14.4" x14ac:dyDescent="0.3"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</row>
    <row r="569" spans="2:25" ht="14.4" x14ac:dyDescent="0.3"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</row>
    <row r="570" spans="2:25" ht="14.4" x14ac:dyDescent="0.3"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</row>
    <row r="571" spans="2:25" ht="14.4" x14ac:dyDescent="0.3"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</row>
    <row r="572" spans="2:25" ht="14.4" x14ac:dyDescent="0.3"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</row>
    <row r="573" spans="2:25" ht="14.4" x14ac:dyDescent="0.3"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</row>
    <row r="574" spans="2:25" ht="14.4" x14ac:dyDescent="0.3"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</row>
    <row r="575" spans="2:25" ht="14.4" x14ac:dyDescent="0.3"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</row>
    <row r="576" spans="2:25" ht="14.4" x14ac:dyDescent="0.3"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</row>
    <row r="577" spans="2:25" ht="14.4" x14ac:dyDescent="0.3"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</row>
    <row r="578" spans="2:25" ht="14.4" x14ac:dyDescent="0.3"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</row>
    <row r="579" spans="2:25" ht="14.4" x14ac:dyDescent="0.3"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</row>
    <row r="580" spans="2:25" ht="14.4" x14ac:dyDescent="0.3"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</row>
    <row r="581" spans="2:25" ht="14.4" x14ac:dyDescent="0.3"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</row>
    <row r="582" spans="2:25" ht="14.4" x14ac:dyDescent="0.3"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</row>
    <row r="583" spans="2:25" ht="14.4" x14ac:dyDescent="0.3"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</row>
    <row r="584" spans="2:25" ht="14.4" x14ac:dyDescent="0.3"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</row>
    <row r="585" spans="2:25" ht="14.4" x14ac:dyDescent="0.3"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</row>
    <row r="586" spans="2:25" ht="14.4" x14ac:dyDescent="0.3"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</row>
    <row r="587" spans="2:25" ht="14.4" x14ac:dyDescent="0.3"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</row>
    <row r="588" spans="2:25" ht="14.4" x14ac:dyDescent="0.3"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</row>
    <row r="589" spans="2:25" ht="14.4" x14ac:dyDescent="0.3"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</row>
    <row r="590" spans="2:25" ht="14.4" x14ac:dyDescent="0.3"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</row>
    <row r="591" spans="2:25" ht="14.4" x14ac:dyDescent="0.3"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</row>
    <row r="592" spans="2:25" ht="14.4" x14ac:dyDescent="0.3"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</row>
    <row r="593" spans="2:25" ht="14.4" x14ac:dyDescent="0.3"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</row>
    <row r="594" spans="2:25" ht="14.4" x14ac:dyDescent="0.3"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</row>
    <row r="595" spans="2:25" ht="14.4" x14ac:dyDescent="0.3"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</row>
    <row r="596" spans="2:25" ht="14.4" x14ac:dyDescent="0.3"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</row>
    <row r="597" spans="2:25" ht="14.4" x14ac:dyDescent="0.3"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</row>
    <row r="598" spans="2:25" ht="14.4" x14ac:dyDescent="0.3"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</row>
    <row r="599" spans="2:25" ht="14.4" x14ac:dyDescent="0.3"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</row>
    <row r="600" spans="2:25" ht="14.4" x14ac:dyDescent="0.3"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</row>
    <row r="601" spans="2:25" ht="14.4" x14ac:dyDescent="0.3"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</row>
    <row r="602" spans="2:25" ht="14.4" x14ac:dyDescent="0.3"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</row>
    <row r="603" spans="2:25" ht="14.4" x14ac:dyDescent="0.3"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</row>
    <row r="604" spans="2:25" ht="14.4" x14ac:dyDescent="0.3"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</row>
    <row r="605" spans="2:25" ht="14.4" x14ac:dyDescent="0.3"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</row>
    <row r="606" spans="2:25" ht="14.4" x14ac:dyDescent="0.3"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</row>
    <row r="607" spans="2:25" ht="14.4" x14ac:dyDescent="0.3"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</row>
    <row r="608" spans="2:25" ht="14.4" x14ac:dyDescent="0.3"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</row>
    <row r="609" spans="2:25" ht="14.4" x14ac:dyDescent="0.3"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</row>
    <row r="610" spans="2:25" ht="14.4" x14ac:dyDescent="0.3"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</row>
    <row r="611" spans="2:25" ht="14.4" x14ac:dyDescent="0.3"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</row>
    <row r="612" spans="2:25" ht="14.4" x14ac:dyDescent="0.3"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</row>
    <row r="613" spans="2:25" ht="14.4" x14ac:dyDescent="0.3"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</row>
    <row r="614" spans="2:25" ht="14.4" x14ac:dyDescent="0.3"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</row>
    <row r="615" spans="2:25" ht="14.4" x14ac:dyDescent="0.3"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</row>
    <row r="616" spans="2:25" ht="14.4" x14ac:dyDescent="0.3"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</row>
    <row r="617" spans="2:25" ht="14.4" x14ac:dyDescent="0.3"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</row>
    <row r="618" spans="2:25" ht="14.4" x14ac:dyDescent="0.3"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</row>
    <row r="619" spans="2:25" ht="14.4" x14ac:dyDescent="0.3"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</row>
    <row r="620" spans="2:25" ht="14.4" x14ac:dyDescent="0.3"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</row>
    <row r="621" spans="2:25" ht="14.4" x14ac:dyDescent="0.3"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</row>
    <row r="622" spans="2:25" ht="14.4" x14ac:dyDescent="0.3"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</row>
    <row r="623" spans="2:25" ht="14.4" x14ac:dyDescent="0.3"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</row>
    <row r="624" spans="2:25" ht="14.4" x14ac:dyDescent="0.3"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</row>
    <row r="625" spans="2:25" ht="14.4" x14ac:dyDescent="0.3"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</row>
    <row r="626" spans="2:25" ht="14.4" x14ac:dyDescent="0.3"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</row>
    <row r="627" spans="2:25" ht="14.4" x14ac:dyDescent="0.3"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</row>
    <row r="628" spans="2:25" ht="14.4" x14ac:dyDescent="0.3"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</row>
    <row r="629" spans="2:25" ht="14.4" x14ac:dyDescent="0.3"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</row>
    <row r="630" spans="2:25" ht="14.4" x14ac:dyDescent="0.3"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</row>
    <row r="631" spans="2:25" ht="14.4" x14ac:dyDescent="0.3"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</row>
    <row r="632" spans="2:25" ht="14.4" x14ac:dyDescent="0.3"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</row>
    <row r="633" spans="2:25" ht="14.4" x14ac:dyDescent="0.3"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</row>
    <row r="634" spans="2:25" ht="14.4" x14ac:dyDescent="0.3"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</row>
    <row r="635" spans="2:25" ht="14.4" x14ac:dyDescent="0.3"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</row>
    <row r="636" spans="2:25" ht="14.4" x14ac:dyDescent="0.3"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</row>
    <row r="637" spans="2:25" ht="14.4" x14ac:dyDescent="0.3"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</row>
    <row r="638" spans="2:25" ht="14.4" x14ac:dyDescent="0.3"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</row>
    <row r="639" spans="2:25" ht="14.4" x14ac:dyDescent="0.3"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</row>
    <row r="640" spans="2:25" ht="14.4" x14ac:dyDescent="0.3"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</row>
    <row r="641" spans="2:25" ht="14.4" x14ac:dyDescent="0.3"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</row>
    <row r="642" spans="2:25" ht="14.4" x14ac:dyDescent="0.3"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</row>
    <row r="643" spans="2:25" ht="14.4" x14ac:dyDescent="0.3"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</row>
    <row r="644" spans="2:25" ht="14.4" x14ac:dyDescent="0.3"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</row>
    <row r="645" spans="2:25" ht="14.4" x14ac:dyDescent="0.3"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</row>
    <row r="646" spans="2:25" ht="14.4" x14ac:dyDescent="0.3"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</row>
    <row r="647" spans="2:25" ht="14.4" x14ac:dyDescent="0.3"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</row>
    <row r="648" spans="2:25" ht="14.4" x14ac:dyDescent="0.3"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</row>
    <row r="649" spans="2:25" ht="14.4" x14ac:dyDescent="0.3"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</row>
    <row r="650" spans="2:25" ht="14.4" x14ac:dyDescent="0.3"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</row>
    <row r="651" spans="2:25" ht="14.4" x14ac:dyDescent="0.3"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</row>
    <row r="652" spans="2:25" ht="14.4" x14ac:dyDescent="0.3"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</row>
    <row r="653" spans="2:25" ht="14.4" x14ac:dyDescent="0.3"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</row>
    <row r="654" spans="2:25" ht="14.4" x14ac:dyDescent="0.3"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</row>
    <row r="655" spans="2:25" ht="14.4" x14ac:dyDescent="0.3"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</row>
    <row r="656" spans="2:25" ht="14.4" x14ac:dyDescent="0.3"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</row>
    <row r="657" spans="2:25" ht="14.4" x14ac:dyDescent="0.3"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</row>
    <row r="658" spans="2:25" ht="14.4" x14ac:dyDescent="0.3"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</row>
    <row r="659" spans="2:25" ht="14.4" x14ac:dyDescent="0.3"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</row>
    <row r="660" spans="2:25" ht="14.4" x14ac:dyDescent="0.3"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</row>
    <row r="661" spans="2:25" ht="14.4" x14ac:dyDescent="0.3"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</row>
    <row r="662" spans="2:25" ht="14.4" x14ac:dyDescent="0.3"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</row>
    <row r="663" spans="2:25" ht="14.4" x14ac:dyDescent="0.3"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</row>
    <row r="664" spans="2:25" ht="14.4" x14ac:dyDescent="0.3"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</row>
    <row r="665" spans="2:25" ht="14.4" x14ac:dyDescent="0.3"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</row>
    <row r="666" spans="2:25" ht="14.4" x14ac:dyDescent="0.3"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</row>
    <row r="667" spans="2:25" ht="14.4" x14ac:dyDescent="0.3"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</row>
    <row r="668" spans="2:25" ht="14.4" x14ac:dyDescent="0.3"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</row>
    <row r="669" spans="2:25" ht="14.4" x14ac:dyDescent="0.3"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</row>
    <row r="670" spans="2:25" ht="14.4" x14ac:dyDescent="0.3"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</row>
    <row r="671" spans="2:25" ht="14.4" x14ac:dyDescent="0.3"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</row>
    <row r="672" spans="2:25" ht="14.4" x14ac:dyDescent="0.3"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</row>
    <row r="673" spans="2:25" ht="14.4" x14ac:dyDescent="0.3"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</row>
    <row r="674" spans="2:25" ht="14.4" x14ac:dyDescent="0.3"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</row>
    <row r="675" spans="2:25" ht="14.4" x14ac:dyDescent="0.3"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</row>
    <row r="676" spans="2:25" ht="14.4" x14ac:dyDescent="0.3"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</row>
    <row r="677" spans="2:25" ht="14.4" x14ac:dyDescent="0.3"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</row>
    <row r="678" spans="2:25" ht="14.4" x14ac:dyDescent="0.3"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</row>
    <row r="679" spans="2:25" ht="14.4" x14ac:dyDescent="0.3"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</row>
    <row r="680" spans="2:25" ht="14.4" x14ac:dyDescent="0.3"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</row>
    <row r="681" spans="2:25" ht="14.4" x14ac:dyDescent="0.3"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</row>
    <row r="682" spans="2:25" ht="14.4" x14ac:dyDescent="0.3"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</row>
    <row r="683" spans="2:25" ht="14.4" x14ac:dyDescent="0.3"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</row>
    <row r="684" spans="2:25" ht="14.4" x14ac:dyDescent="0.3"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</row>
    <row r="685" spans="2:25" ht="14.4" x14ac:dyDescent="0.3"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</row>
    <row r="686" spans="2:25" ht="14.4" x14ac:dyDescent="0.3"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</row>
    <row r="687" spans="2:25" ht="14.4" x14ac:dyDescent="0.3"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</row>
    <row r="688" spans="2:25" ht="14.4" x14ac:dyDescent="0.3"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</row>
    <row r="689" spans="2:25" ht="14.4" x14ac:dyDescent="0.3"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</row>
    <row r="690" spans="2:25" ht="14.4" x14ac:dyDescent="0.3"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</row>
    <row r="691" spans="2:25" ht="14.4" x14ac:dyDescent="0.3"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</row>
    <row r="692" spans="2:25" ht="14.4" x14ac:dyDescent="0.3"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</row>
    <row r="693" spans="2:25" ht="14.4" x14ac:dyDescent="0.3"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</row>
    <row r="694" spans="2:25" ht="14.4" x14ac:dyDescent="0.3"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</row>
    <row r="695" spans="2:25" ht="14.4" x14ac:dyDescent="0.3"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</row>
    <row r="696" spans="2:25" ht="14.4" x14ac:dyDescent="0.3"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</row>
    <row r="697" spans="2:25" ht="14.4" x14ac:dyDescent="0.3"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</row>
    <row r="698" spans="2:25" ht="14.4" x14ac:dyDescent="0.3"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</row>
    <row r="699" spans="2:25" ht="14.4" x14ac:dyDescent="0.3"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</row>
    <row r="700" spans="2:25" ht="14.4" x14ac:dyDescent="0.3"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</row>
    <row r="701" spans="2:25" ht="14.4" x14ac:dyDescent="0.3"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</row>
    <row r="702" spans="2:25" ht="14.4" x14ac:dyDescent="0.3"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</row>
    <row r="703" spans="2:25" ht="14.4" x14ac:dyDescent="0.3"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</row>
    <row r="704" spans="2:25" ht="14.4" x14ac:dyDescent="0.3"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</row>
    <row r="705" spans="2:25" ht="14.4" x14ac:dyDescent="0.3"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</row>
    <row r="706" spans="2:25" ht="14.4" x14ac:dyDescent="0.3"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</row>
    <row r="707" spans="2:25" ht="14.4" x14ac:dyDescent="0.3"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</row>
    <row r="708" spans="2:25" ht="14.4" x14ac:dyDescent="0.3"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</row>
    <row r="709" spans="2:25" ht="14.4" x14ac:dyDescent="0.3"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</row>
    <row r="710" spans="2:25" ht="14.4" x14ac:dyDescent="0.3"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</row>
    <row r="711" spans="2:25" ht="14.4" x14ac:dyDescent="0.3"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</row>
    <row r="712" spans="2:25" ht="14.4" x14ac:dyDescent="0.3"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</row>
    <row r="713" spans="2:25" ht="14.4" x14ac:dyDescent="0.3"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</row>
    <row r="714" spans="2:25" ht="14.4" x14ac:dyDescent="0.3"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</row>
    <row r="715" spans="2:25" ht="14.4" x14ac:dyDescent="0.3"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</row>
    <row r="716" spans="2:25" ht="14.4" x14ac:dyDescent="0.3"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</row>
    <row r="717" spans="2:25" ht="14.4" x14ac:dyDescent="0.3"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</row>
    <row r="718" spans="2:25" ht="14.4" x14ac:dyDescent="0.3"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</row>
    <row r="719" spans="2:25" ht="14.4" x14ac:dyDescent="0.3"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</row>
    <row r="720" spans="2:25" ht="14.4" x14ac:dyDescent="0.3"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</row>
    <row r="721" spans="2:25" ht="14.4" x14ac:dyDescent="0.3"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</row>
    <row r="722" spans="2:25" ht="14.4" x14ac:dyDescent="0.3"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</row>
    <row r="723" spans="2:25" ht="14.4" x14ac:dyDescent="0.3"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</row>
    <row r="724" spans="2:25" ht="14.4" x14ac:dyDescent="0.3"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</row>
    <row r="725" spans="2:25" ht="14.4" x14ac:dyDescent="0.3"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</row>
    <row r="726" spans="2:25" ht="14.4" x14ac:dyDescent="0.3"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</row>
    <row r="727" spans="2:25" ht="14.4" x14ac:dyDescent="0.3"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</row>
    <row r="728" spans="2:25" ht="14.4" x14ac:dyDescent="0.3"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</row>
    <row r="729" spans="2:25" ht="14.4" x14ac:dyDescent="0.3"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</row>
    <row r="730" spans="2:25" ht="14.4" x14ac:dyDescent="0.3"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</row>
    <row r="731" spans="2:25" ht="14.4" x14ac:dyDescent="0.3"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</row>
    <row r="732" spans="2:25" ht="14.4" x14ac:dyDescent="0.3"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</row>
    <row r="733" spans="2:25" ht="14.4" x14ac:dyDescent="0.3"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</row>
    <row r="734" spans="2:25" ht="14.4" x14ac:dyDescent="0.3"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</row>
    <row r="735" spans="2:25" ht="14.4" x14ac:dyDescent="0.3"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</row>
    <row r="736" spans="2:25" ht="14.4" x14ac:dyDescent="0.3"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</row>
    <row r="737" spans="2:25" ht="14.4" x14ac:dyDescent="0.3"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</row>
    <row r="738" spans="2:25" ht="14.4" x14ac:dyDescent="0.3"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</row>
    <row r="739" spans="2:25" ht="14.4" x14ac:dyDescent="0.3"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</row>
    <row r="740" spans="2:25" ht="14.4" x14ac:dyDescent="0.3"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</row>
    <row r="741" spans="2:25" ht="14.4" x14ac:dyDescent="0.3"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</row>
    <row r="742" spans="2:25" ht="14.4" x14ac:dyDescent="0.3"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</row>
    <row r="743" spans="2:25" ht="14.4" x14ac:dyDescent="0.3"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</row>
    <row r="744" spans="2:25" ht="14.4" x14ac:dyDescent="0.3"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</row>
    <row r="745" spans="2:25" ht="14.4" x14ac:dyDescent="0.3"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</row>
  </sheetData>
  <mergeCells count="28">
    <mergeCell ref="R9:S9"/>
    <mergeCell ref="B20:C20"/>
    <mergeCell ref="B9:C9"/>
    <mergeCell ref="F42:G42"/>
    <mergeCell ref="B53:G53"/>
    <mergeCell ref="E18:G18"/>
    <mergeCell ref="I27:K27"/>
    <mergeCell ref="I28:J28"/>
    <mergeCell ref="F41:I41"/>
    <mergeCell ref="B41:C41"/>
    <mergeCell ref="E9:G9"/>
    <mergeCell ref="I9:K9"/>
    <mergeCell ref="I29:J29"/>
    <mergeCell ref="I30:J30"/>
    <mergeCell ref="I31:J31"/>
    <mergeCell ref="B63:G63"/>
    <mergeCell ref="E19:F19"/>
    <mergeCell ref="E20:F20"/>
    <mergeCell ref="E21:F21"/>
    <mergeCell ref="E22:F22"/>
    <mergeCell ref="E23:F23"/>
    <mergeCell ref="E24:F24"/>
    <mergeCell ref="E25:F25"/>
    <mergeCell ref="E26:F26"/>
    <mergeCell ref="E29:F29"/>
    <mergeCell ref="E30:F30"/>
    <mergeCell ref="E31:F31"/>
    <mergeCell ref="E28:G28"/>
  </mergeCells>
  <dataValidations count="4">
    <dataValidation type="list" allowBlank="1" showInputMessage="1" showErrorMessage="1" sqref="C13" xr:uid="{35B04A1B-9FA5-4A0B-B6A7-FD02A98B9A90}">
      <formula1>"PAY,REC"</formula1>
    </dataValidation>
    <dataValidation type="whole" allowBlank="1" showInputMessage="1" showErrorMessage="1" sqref="C11" xr:uid="{762BBDC3-577B-4492-91BB-AD0B422A810E}">
      <formula1>0</formula1>
      <formula2>20</formula2>
    </dataValidation>
    <dataValidation type="list" allowBlank="1" showInputMessage="1" showErrorMessage="1" sqref="C18 C23" xr:uid="{743DB1FC-7865-4E35-A53D-BA50C0837208}">
      <formula1>"TRUE,FALSE"</formula1>
    </dataValidation>
    <dataValidation type="list" allowBlank="1" showInputMessage="1" showErrorMessage="1" sqref="C24" xr:uid="{2DE54E2A-6354-452D-96B7-AEC3CF0E912C}">
      <formula1>$F$43:$F$51</formula1>
    </dataValidation>
  </dataValidations>
  <pageMargins left="0.7" right="0.7" top="0.75" bottom="0.75" header="0.3" footer="0.3"/>
  <pageSetup paperSize="9" orientation="portrait" r:id="rId1"/>
  <ignoredErrors>
    <ignoredError sqref="C14:C15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10F03-FC8D-421F-8A1F-DC5AEA5BF01D}">
  <sheetPr codeName="Sheet5"/>
  <dimension ref="B1:P61"/>
  <sheetViews>
    <sheetView showGridLines="0" zoomScaleNormal="100" workbookViewId="0">
      <pane ySplit="6" topLeftCell="A7" activePane="bottomLeft" state="frozen"/>
      <selection pane="bottomLeft" activeCell="B28" sqref="B28:B31"/>
    </sheetView>
  </sheetViews>
  <sheetFormatPr defaultRowHeight="13.2" x14ac:dyDescent="0.25"/>
  <cols>
    <col min="2" max="2" width="20.109375" bestFit="1" customWidth="1"/>
    <col min="3" max="3" width="10.109375" customWidth="1"/>
    <col min="4" max="4" width="11.109375" bestFit="1" customWidth="1"/>
    <col min="5" max="5" width="15.5546875" bestFit="1" customWidth="1"/>
    <col min="6" max="8" width="12.21875" customWidth="1"/>
    <col min="9" max="55" width="9.33203125" bestFit="1" customWidth="1"/>
    <col min="56" max="56" width="13.109375" bestFit="1" customWidth="1"/>
    <col min="57" max="108" width="9.33203125" bestFit="1" customWidth="1"/>
  </cols>
  <sheetData>
    <row r="1" spans="2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ht="15" customHeight="1" thickBot="1" x14ac:dyDescent="0.3"/>
    <row r="8" spans="2:16" ht="15" customHeight="1" thickBot="1" x14ac:dyDescent="0.35">
      <c r="B8" s="213" t="s">
        <v>538</v>
      </c>
      <c r="C8" s="214"/>
      <c r="D8" s="43"/>
      <c r="E8" s="124"/>
      <c r="F8" s="125" t="s">
        <v>511</v>
      </c>
      <c r="G8" s="125" t="s">
        <v>512</v>
      </c>
      <c r="H8" s="123" t="s">
        <v>513</v>
      </c>
      <c r="I8" s="43"/>
      <c r="J8" s="213" t="s">
        <v>631</v>
      </c>
      <c r="K8" s="215"/>
      <c r="L8" s="215"/>
      <c r="M8" s="214"/>
    </row>
    <row r="9" spans="2:16" ht="15" customHeight="1" x14ac:dyDescent="0.3">
      <c r="B9" s="126" t="s">
        <v>539</v>
      </c>
      <c r="C9" s="146">
        <f ca="1">SUM(F9:H9)</f>
        <v>0.79999999999999982</v>
      </c>
      <c r="D9" s="43"/>
      <c r="E9" s="127" t="s">
        <v>514</v>
      </c>
      <c r="F9" s="137">
        <v>3.4</v>
      </c>
      <c r="G9" s="137">
        <v>-3.7</v>
      </c>
      <c r="H9" s="138">
        <v>1.1000000000000001</v>
      </c>
      <c r="I9" s="43"/>
      <c r="J9" s="150"/>
      <c r="K9" s="132" t="s">
        <v>531</v>
      </c>
      <c r="L9" s="132" t="s">
        <v>536</v>
      </c>
      <c r="M9" s="151" t="s">
        <v>532</v>
      </c>
    </row>
    <row r="10" spans="2:16" ht="15" customHeight="1" x14ac:dyDescent="0.3">
      <c r="B10" s="127"/>
      <c r="C10" s="129"/>
      <c r="D10" s="43"/>
      <c r="E10" s="127" t="s">
        <v>522</v>
      </c>
      <c r="F10" s="137">
        <v>50</v>
      </c>
      <c r="G10" s="137">
        <v>30</v>
      </c>
      <c r="H10" s="138">
        <v>20</v>
      </c>
      <c r="I10" s="43"/>
      <c r="J10" s="152" t="str" cm="1">
        <f t="array" aca="1" ref="J10:J12" ca="1">TRANSPOSE(K9:M9)</f>
        <v>0-1</v>
      </c>
      <c r="K10" s="106">
        <v>1</v>
      </c>
      <c r="L10" s="128">
        <v>0.7</v>
      </c>
      <c r="M10" s="149">
        <v>0.3</v>
      </c>
    </row>
    <row r="11" spans="2:16" ht="15" customHeight="1" x14ac:dyDescent="0.3">
      <c r="B11" s="127" t="s">
        <v>529</v>
      </c>
      <c r="C11" s="144" t="b">
        <v>0</v>
      </c>
      <c r="D11" s="43"/>
      <c r="E11" s="127" t="s">
        <v>526</v>
      </c>
      <c r="F11" s="137">
        <v>0</v>
      </c>
      <c r="G11" s="137">
        <v>0</v>
      </c>
      <c r="H11" s="138">
        <v>0</v>
      </c>
      <c r="I11" s="43"/>
      <c r="J11" s="152" t="str">
        <f ca="1"/>
        <v>0-5</v>
      </c>
      <c r="K11" s="106">
        <f ca="1">L10</f>
        <v>0.7</v>
      </c>
      <c r="L11" s="106">
        <v>1</v>
      </c>
      <c r="M11" s="149">
        <v>0.7</v>
      </c>
    </row>
    <row r="12" spans="2:16" ht="15" customHeight="1" thickBot="1" x14ac:dyDescent="0.35">
      <c r="B12" s="127" t="s">
        <v>4</v>
      </c>
      <c r="C12" s="145">
        <v>1</v>
      </c>
      <c r="D12" s="43"/>
      <c r="E12" s="127" t="s">
        <v>527</v>
      </c>
      <c r="F12" s="137">
        <v>2</v>
      </c>
      <c r="G12" s="137">
        <v>4.3</v>
      </c>
      <c r="H12" s="138">
        <v>9.4</v>
      </c>
      <c r="I12" s="43"/>
      <c r="J12" s="153" t="str">
        <f ca="1"/>
        <v>5+</v>
      </c>
      <c r="K12" s="107">
        <f ca="1">M10</f>
        <v>0.3</v>
      </c>
      <c r="L12" s="107">
        <f ca="1">M11</f>
        <v>0.7</v>
      </c>
      <c r="M12" s="108">
        <v>1</v>
      </c>
    </row>
    <row r="13" spans="2:16" ht="15" customHeight="1" x14ac:dyDescent="0.3">
      <c r="B13" s="127" t="s">
        <v>518</v>
      </c>
      <c r="C13" s="145">
        <v>0.1</v>
      </c>
      <c r="D13" s="43"/>
      <c r="E13" s="127" t="s">
        <v>521</v>
      </c>
      <c r="F13" s="137">
        <f ca="1">F12</f>
        <v>2</v>
      </c>
      <c r="G13" s="137">
        <f ca="1">G12</f>
        <v>4.3</v>
      </c>
      <c r="H13" s="138">
        <f ca="1">H12</f>
        <v>9.4</v>
      </c>
      <c r="I13" s="43"/>
      <c r="J13" s="43"/>
      <c r="K13" s="43"/>
      <c r="L13" s="43"/>
      <c r="M13" s="43"/>
    </row>
    <row r="14" spans="2:16" ht="15" customHeight="1" x14ac:dyDescent="0.3">
      <c r="B14" s="127" t="s">
        <v>534</v>
      </c>
      <c r="C14" s="145">
        <v>0</v>
      </c>
      <c r="D14" s="43"/>
      <c r="E14" s="127" t="s">
        <v>523</v>
      </c>
      <c r="F14" s="139" t="s">
        <v>524</v>
      </c>
      <c r="G14" s="139" t="s">
        <v>620</v>
      </c>
      <c r="H14" s="140" t="s">
        <v>524</v>
      </c>
      <c r="I14" s="43"/>
      <c r="J14" s="43"/>
      <c r="K14" s="43"/>
      <c r="L14" s="43"/>
      <c r="M14" s="43"/>
    </row>
    <row r="15" spans="2:16" ht="15" customHeight="1" x14ac:dyDescent="0.3">
      <c r="B15" s="127" t="s">
        <v>517</v>
      </c>
      <c r="C15" s="145">
        <v>0</v>
      </c>
      <c r="D15" s="43"/>
      <c r="E15" s="127" t="s">
        <v>525</v>
      </c>
      <c r="F15" s="135">
        <f ca="1">F10*(EXP(-0.05*F11)-EXP(-0.05*F12))/0.05*IF(F14="PAY",1,-1)</f>
        <v>95.162581964040484</v>
      </c>
      <c r="G15" s="135">
        <f ca="1">G10*(EXP(-0.05*G11)-EXP(-0.05*G12))/0.05*IF(G14="PAY",1,-1)</f>
        <v>-116.07513589360387</v>
      </c>
      <c r="H15" s="136">
        <f ca="1">H10*(EXP(-0.05*H11)-EXP(-0.05*H12))/0.05*IF(H14="PAY",1,-1)</f>
        <v>149.99909268691968</v>
      </c>
      <c r="I15" s="43"/>
      <c r="J15" s="43"/>
      <c r="K15" s="43"/>
      <c r="L15" s="43"/>
      <c r="M15" s="43"/>
    </row>
    <row r="16" spans="2:16" ht="15" customHeight="1" x14ac:dyDescent="0.3">
      <c r="B16" s="127" t="s">
        <v>516</v>
      </c>
      <c r="C16" s="143">
        <f ca="1">NICA+VM</f>
        <v>0</v>
      </c>
      <c r="D16" s="43"/>
      <c r="E16" s="127" t="s">
        <v>528</v>
      </c>
      <c r="F16" s="135">
        <f ca="1">IF(Collateralised,1.5*SQRT(10/250),SQRT(MIN(MAX(F13,10/250),1)/1))</f>
        <v>1</v>
      </c>
      <c r="G16" s="135">
        <f ca="1">IF(Collateralised,1.5*SQRT(10/250),SQRT(MIN(MAX(G13,10/250),1)/1))</f>
        <v>1</v>
      </c>
      <c r="H16" s="136">
        <f ca="1">IF(Collateralised,1.5*SQRT(10/250),SQRT(MIN(MAX(H13,10/250),1)/1))</f>
        <v>1</v>
      </c>
      <c r="I16" s="43"/>
      <c r="J16" s="43"/>
      <c r="K16" s="43"/>
      <c r="L16" s="43"/>
      <c r="M16" s="43"/>
    </row>
    <row r="17" spans="2:13" ht="15" customHeight="1" thickBot="1" x14ac:dyDescent="0.35">
      <c r="B17" s="127"/>
      <c r="C17" s="129"/>
      <c r="D17" s="43"/>
      <c r="E17" s="130" t="s">
        <v>530</v>
      </c>
      <c r="F17" s="141">
        <f ca="1">F15*F16</f>
        <v>95.162581964040484</v>
      </c>
      <c r="G17" s="141">
        <f ca="1">G15*G16</f>
        <v>-116.07513589360387</v>
      </c>
      <c r="H17" s="142">
        <f ca="1">H15*H16</f>
        <v>149.99909268691968</v>
      </c>
      <c r="I17" s="43"/>
      <c r="J17" s="43"/>
      <c r="K17" s="43"/>
      <c r="L17" s="43"/>
      <c r="M17" s="43"/>
    </row>
    <row r="18" spans="2:13" ht="15" customHeight="1" thickBot="1" x14ac:dyDescent="0.35">
      <c r="B18" s="127" t="s">
        <v>520</v>
      </c>
      <c r="C18" s="143">
        <f ca="1">IF(Collateralised,MAX(Value-Coll,Threshold+MTA-NICA,0),Value)</f>
        <v>0.79999999999999982</v>
      </c>
      <c r="D18" s="43"/>
      <c r="E18" s="43"/>
      <c r="F18" s="131"/>
      <c r="G18" s="131"/>
      <c r="H18" s="131"/>
      <c r="I18" s="43"/>
      <c r="J18" s="43"/>
      <c r="K18" s="43"/>
      <c r="L18" s="43"/>
      <c r="M18" s="43"/>
    </row>
    <row r="19" spans="2:13" ht="15" customHeight="1" x14ac:dyDescent="0.3">
      <c r="B19" s="127" t="s">
        <v>530</v>
      </c>
      <c r="C19" s="143" cm="1">
        <f t="array" aca="1" ref="C19" ca="1">SQRT(MMULT(F20:H20,MMULT(CorrMat,TRANSPOSE(F20:H20))))</f>
        <v>136.18169097743984</v>
      </c>
      <c r="D19" s="43"/>
      <c r="E19" s="211" t="s">
        <v>537</v>
      </c>
      <c r="F19" s="132" t="s">
        <v>531</v>
      </c>
      <c r="G19" s="132" t="s">
        <v>536</v>
      </c>
      <c r="H19" s="133" t="s">
        <v>532</v>
      </c>
      <c r="I19" s="43"/>
      <c r="J19" s="43"/>
      <c r="K19" s="43"/>
      <c r="L19" s="43"/>
      <c r="M19" s="43"/>
    </row>
    <row r="20" spans="2:13" ht="15" customHeight="1" thickBot="1" x14ac:dyDescent="0.35">
      <c r="B20" s="127" t="s">
        <v>515</v>
      </c>
      <c r="C20" s="143">
        <f ca="1">EffNotional*0.5%</f>
        <v>0.6809084548871992</v>
      </c>
      <c r="D20" s="43"/>
      <c r="E20" s="212"/>
      <c r="F20" s="141">
        <f ca="1">SUMIF($F$12:$H$12,"&lt;1",$F$15:$H$15)</f>
        <v>0</v>
      </c>
      <c r="G20" s="141">
        <f ca="1">SUMIF($F$12:$H$12,"&lt;5",$F$15:$H$15)-F20</f>
        <v>-20.912553929563387</v>
      </c>
      <c r="H20" s="142">
        <f ca="1">SUMIF($F$12:$H$12,"&gt;5",$F$15:$H$15)</f>
        <v>149.99909268691968</v>
      </c>
      <c r="I20" s="43"/>
      <c r="J20" s="43"/>
      <c r="K20" s="43"/>
      <c r="L20" s="43"/>
      <c r="M20" s="43"/>
    </row>
    <row r="21" spans="2:13" ht="15" customHeight="1" x14ac:dyDescent="0.3">
      <c r="B21" s="127" t="s">
        <v>519</v>
      </c>
      <c r="C21" s="143">
        <f ca="1">IF(Collateralised,MIN(1,0.05+(1-0.05)*EXP((Value-Coll)/(2*(1-0.05)*AddOn))),1)</f>
        <v>1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</row>
    <row r="22" spans="2:13" ht="15" customHeight="1" x14ac:dyDescent="0.3">
      <c r="B22" s="127" t="s">
        <v>533</v>
      </c>
      <c r="C22" s="143">
        <f ca="1">C21*AddOn</f>
        <v>0.6809084548871992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</row>
    <row r="23" spans="2:13" ht="15" customHeight="1" x14ac:dyDescent="0.3">
      <c r="B23" s="127" t="s">
        <v>5</v>
      </c>
      <c r="C23" s="148">
        <v>1.4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</row>
    <row r="24" spans="2:13" ht="15" customHeight="1" x14ac:dyDescent="0.3">
      <c r="B24" s="127"/>
      <c r="C24" s="134"/>
      <c r="D24" s="43"/>
      <c r="E24" s="43"/>
      <c r="F24" s="43"/>
      <c r="G24" s="43"/>
      <c r="H24" s="43"/>
      <c r="I24" s="43"/>
      <c r="J24" s="43"/>
      <c r="K24" s="43"/>
      <c r="L24" s="43"/>
      <c r="M24" s="43"/>
    </row>
    <row r="25" spans="2:13" ht="15" customHeight="1" thickBot="1" x14ac:dyDescent="0.35">
      <c r="B25" s="130" t="s">
        <v>535</v>
      </c>
      <c r="C25" s="147">
        <f ca="1">Alpha*(RCost+PFE)</f>
        <v>2.0732718368420784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</row>
    <row r="26" spans="2:13" ht="15" customHeight="1" x14ac:dyDescent="0.3"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</row>
    <row r="27" spans="2:13" ht="15" customHeight="1" x14ac:dyDescent="0.25"/>
    <row r="28" spans="2:13" ht="15" customHeight="1" x14ac:dyDescent="0.3">
      <c r="B28" s="43" t="s">
        <v>621</v>
      </c>
    </row>
    <row r="29" spans="2:13" ht="15" customHeight="1" x14ac:dyDescent="0.3">
      <c r="B29" s="43" t="s">
        <v>622</v>
      </c>
    </row>
    <row r="30" spans="2:13" ht="15" customHeight="1" x14ac:dyDescent="0.3">
      <c r="B30" s="43" t="s">
        <v>623</v>
      </c>
    </row>
    <row r="31" spans="2:13" ht="15" customHeight="1" x14ac:dyDescent="0.3">
      <c r="B31" s="43" t="s">
        <v>624</v>
      </c>
      <c r="D31" s="2"/>
    </row>
    <row r="32" spans="2:13" ht="13.2" customHeight="1" x14ac:dyDescent="0.25">
      <c r="D32" s="2"/>
    </row>
    <row r="33" spans="2:4" x14ac:dyDescent="0.25">
      <c r="B33" s="3"/>
      <c r="C33" s="4"/>
      <c r="D33" s="2"/>
    </row>
    <row r="34" spans="2:4" x14ac:dyDescent="0.25">
      <c r="B34" s="3"/>
      <c r="C34" s="4"/>
      <c r="D34" s="2"/>
    </row>
    <row r="35" spans="2:4" x14ac:dyDescent="0.25">
      <c r="B35" s="3"/>
      <c r="C35" s="4"/>
      <c r="D35" s="2"/>
    </row>
    <row r="36" spans="2:4" x14ac:dyDescent="0.25">
      <c r="B36" s="3"/>
      <c r="C36" s="4"/>
      <c r="D36" s="2"/>
    </row>
    <row r="37" spans="2:4" x14ac:dyDescent="0.25">
      <c r="B37" s="3"/>
      <c r="C37" s="4"/>
      <c r="D37" s="2"/>
    </row>
    <row r="38" spans="2:4" x14ac:dyDescent="0.25">
      <c r="B38" s="3"/>
      <c r="C38" s="4"/>
      <c r="D38" s="2"/>
    </row>
    <row r="39" spans="2:4" x14ac:dyDescent="0.25">
      <c r="B39" s="3"/>
      <c r="C39" s="4"/>
      <c r="D39" s="2"/>
    </row>
    <row r="40" spans="2:4" x14ac:dyDescent="0.25">
      <c r="B40" s="3"/>
      <c r="C40" s="4"/>
      <c r="D40" s="2"/>
    </row>
    <row r="41" spans="2:4" x14ac:dyDescent="0.25">
      <c r="B41" s="3"/>
      <c r="C41" s="4"/>
      <c r="D41" s="2"/>
    </row>
    <row r="42" spans="2:4" x14ac:dyDescent="0.25">
      <c r="B42" s="3"/>
      <c r="C42" s="4"/>
      <c r="D42" s="2"/>
    </row>
    <row r="43" spans="2:4" x14ac:dyDescent="0.25">
      <c r="B43" s="3"/>
      <c r="C43" s="4"/>
      <c r="D43" s="2"/>
    </row>
    <row r="44" spans="2:4" x14ac:dyDescent="0.25">
      <c r="B44" s="3"/>
      <c r="C44" s="4"/>
      <c r="D44" s="2"/>
    </row>
    <row r="45" spans="2:4" x14ac:dyDescent="0.25">
      <c r="B45" s="3"/>
      <c r="C45" s="4"/>
      <c r="D45" s="2"/>
    </row>
    <row r="46" spans="2:4" x14ac:dyDescent="0.25">
      <c r="B46" s="3"/>
      <c r="C46" s="4"/>
      <c r="D46" s="2"/>
    </row>
    <row r="47" spans="2:4" x14ac:dyDescent="0.25">
      <c r="B47" s="3"/>
      <c r="C47" s="4"/>
      <c r="D47" s="2"/>
    </row>
    <row r="48" spans="2:4" x14ac:dyDescent="0.25">
      <c r="B48" s="3"/>
      <c r="C48" s="4"/>
      <c r="D48" s="2"/>
    </row>
    <row r="49" spans="2:4" x14ac:dyDescent="0.25">
      <c r="B49" s="3"/>
      <c r="C49" s="4"/>
      <c r="D49" s="2"/>
    </row>
    <row r="50" spans="2:4" x14ac:dyDescent="0.25">
      <c r="B50" s="3"/>
      <c r="C50" s="4"/>
      <c r="D50" s="2"/>
    </row>
    <row r="51" spans="2:4" x14ac:dyDescent="0.25">
      <c r="B51" s="3"/>
      <c r="C51" s="4"/>
      <c r="D51" s="2"/>
    </row>
    <row r="52" spans="2:4" x14ac:dyDescent="0.25">
      <c r="B52" s="3"/>
      <c r="C52" s="4"/>
      <c r="D52" s="2"/>
    </row>
    <row r="53" spans="2:4" x14ac:dyDescent="0.25">
      <c r="B53" s="3"/>
      <c r="C53" s="4"/>
      <c r="D53" s="2"/>
    </row>
    <row r="54" spans="2:4" x14ac:dyDescent="0.25">
      <c r="B54" s="3"/>
      <c r="C54" s="4"/>
      <c r="D54" s="2"/>
    </row>
    <row r="55" spans="2:4" x14ac:dyDescent="0.25">
      <c r="B55" s="3"/>
      <c r="C55" s="4"/>
      <c r="D55" s="2"/>
    </row>
    <row r="56" spans="2:4" x14ac:dyDescent="0.25">
      <c r="B56" s="3"/>
      <c r="C56" s="4"/>
      <c r="D56" s="2"/>
    </row>
    <row r="57" spans="2:4" x14ac:dyDescent="0.25">
      <c r="B57" s="3"/>
      <c r="C57" s="4"/>
      <c r="D57" s="2"/>
    </row>
    <row r="58" spans="2:4" x14ac:dyDescent="0.25">
      <c r="B58" s="3"/>
      <c r="C58" s="4"/>
      <c r="D58" s="2"/>
    </row>
    <row r="59" spans="2:4" x14ac:dyDescent="0.25">
      <c r="B59" s="3"/>
      <c r="C59" s="4"/>
      <c r="D59" s="2"/>
    </row>
    <row r="60" spans="2:4" x14ac:dyDescent="0.25">
      <c r="B60" s="3"/>
      <c r="C60" s="4"/>
      <c r="D60" s="2"/>
    </row>
    <row r="61" spans="2:4" x14ac:dyDescent="0.25">
      <c r="B61" s="3"/>
      <c r="C61" s="4"/>
      <c r="D61" s="2"/>
    </row>
  </sheetData>
  <mergeCells count="3">
    <mergeCell ref="E19:E20"/>
    <mergeCell ref="B8:C8"/>
    <mergeCell ref="J8:M8"/>
  </mergeCells>
  <pageMargins left="0.75" right="0.75" top="1" bottom="1" header="0.5" footer="0.5"/>
  <pageSetup paperSize="9" orientation="portrait" horizontalDpi="200" verticalDpi="200" copies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CCEE6-BF7C-4232-8327-885E7F99E1AC}">
  <sheetPr codeName="Sheet4"/>
  <dimension ref="B1:P96"/>
  <sheetViews>
    <sheetView showGridLines="0" workbookViewId="0">
      <pane ySplit="6" topLeftCell="A7" activePane="bottomLeft" state="frozen"/>
      <selection pane="bottomLeft" activeCell="K13" sqref="K13"/>
    </sheetView>
  </sheetViews>
  <sheetFormatPr defaultRowHeight="13.2" x14ac:dyDescent="0.25"/>
  <cols>
    <col min="1" max="1" width="8.88671875" style="5"/>
    <col min="2" max="2" width="8.44140625" style="5" customWidth="1"/>
    <col min="3" max="3" width="7.5546875" style="5" customWidth="1"/>
    <col min="4" max="4" width="13.5546875" style="5" customWidth="1"/>
    <col min="5" max="5" width="9.33203125" style="5" customWidth="1"/>
    <col min="6" max="6" width="14.88671875" style="5" customWidth="1"/>
    <col min="7" max="16384" width="8.88671875" style="5"/>
  </cols>
  <sheetData>
    <row r="1" spans="2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ht="13.8" thickBot="1" x14ac:dyDescent="0.3"/>
    <row r="8" spans="2:16" ht="15" thickBot="1" x14ac:dyDescent="0.35">
      <c r="B8" s="154"/>
      <c r="C8" s="155" t="s">
        <v>547</v>
      </c>
      <c r="D8" s="156" t="s">
        <v>549</v>
      </c>
      <c r="E8" s="155" t="s">
        <v>2</v>
      </c>
      <c r="F8" s="157" t="s">
        <v>550</v>
      </c>
      <c r="G8" s="158"/>
      <c r="H8" s="159"/>
      <c r="I8" s="159"/>
      <c r="J8" s="160"/>
      <c r="K8" s="161"/>
    </row>
    <row r="9" spans="2:16" ht="14.4" x14ac:dyDescent="0.3">
      <c r="B9" s="170">
        <v>0</v>
      </c>
      <c r="C9" s="162">
        <v>0.11</v>
      </c>
      <c r="D9" s="164">
        <f>C9</f>
        <v>0.11</v>
      </c>
      <c r="E9" s="165">
        <f>AVERAGE(C9:C33)</f>
        <v>0.30543999999999999</v>
      </c>
      <c r="F9" s="166">
        <f ca="1">AVERAGE(D9:D33)</f>
        <v>0.75840000000000007</v>
      </c>
      <c r="G9" s="158"/>
      <c r="H9" s="43" t="s">
        <v>621</v>
      </c>
      <c r="I9" s="159"/>
      <c r="J9" s="158"/>
      <c r="K9" s="161"/>
    </row>
    <row r="10" spans="2:16" ht="14.4" x14ac:dyDescent="0.3">
      <c r="B10" s="170">
        <f>B9+1/24</f>
        <v>4.1666666666666664E-2</v>
      </c>
      <c r="C10" s="162">
        <v>0.21</v>
      </c>
      <c r="D10" s="164">
        <f>IF(B10&lt;=1,MAX(C10,D9),C10)</f>
        <v>0.21</v>
      </c>
      <c r="E10" s="165">
        <f>E9</f>
        <v>0.30543999999999999</v>
      </c>
      <c r="F10" s="166">
        <f ca="1">F9</f>
        <v>0.75840000000000007</v>
      </c>
      <c r="G10" s="158"/>
      <c r="H10" s="43" t="s">
        <v>622</v>
      </c>
      <c r="I10" s="161"/>
      <c r="J10" s="161"/>
      <c r="K10" s="161"/>
    </row>
    <row r="11" spans="2:16" ht="14.4" x14ac:dyDescent="0.3">
      <c r="B11" s="170">
        <f t="shared" ref="B11:B33" si="0">B10+1/24</f>
        <v>8.3333333333333329E-2</v>
      </c>
      <c r="C11" s="162">
        <v>0.28999999999999998</v>
      </c>
      <c r="D11" s="164">
        <f t="shared" ref="D11:D33" si="1">IF(B11&lt;=1,MAX(C11,D10),C11)</f>
        <v>0.28999999999999998</v>
      </c>
      <c r="E11" s="165">
        <f t="shared" ref="E11:F26" si="2">E10</f>
        <v>0.30543999999999999</v>
      </c>
      <c r="F11" s="166">
        <f t="shared" ca="1" si="2"/>
        <v>0.75840000000000007</v>
      </c>
      <c r="G11" s="158"/>
      <c r="H11" s="43" t="s">
        <v>623</v>
      </c>
      <c r="I11" s="161"/>
      <c r="J11" s="161"/>
      <c r="K11" s="161"/>
    </row>
    <row r="12" spans="2:16" ht="14.4" x14ac:dyDescent="0.3">
      <c r="B12" s="170">
        <f t="shared" si="0"/>
        <v>0.125</v>
      </c>
      <c r="C12" s="162">
        <v>0.4</v>
      </c>
      <c r="D12" s="164">
        <f t="shared" ca="1" si="1"/>
        <v>0.4</v>
      </c>
      <c r="E12" s="165">
        <f t="shared" si="2"/>
        <v>0.30543999999999999</v>
      </c>
      <c r="F12" s="166">
        <f t="shared" ca="1" si="2"/>
        <v>0.75840000000000007</v>
      </c>
      <c r="G12" s="158"/>
      <c r="H12" s="43" t="s">
        <v>624</v>
      </c>
      <c r="I12" s="161"/>
      <c r="J12" s="161"/>
      <c r="K12" s="161"/>
    </row>
    <row r="13" spans="2:16" ht="14.4" x14ac:dyDescent="0.3">
      <c r="B13" s="170">
        <f t="shared" si="0"/>
        <v>0.16666666666666666</v>
      </c>
      <c r="C13" s="162">
        <v>0.62</v>
      </c>
      <c r="D13" s="164">
        <f t="shared" ca="1" si="1"/>
        <v>0.62</v>
      </c>
      <c r="E13" s="165">
        <f t="shared" si="2"/>
        <v>0.30543999999999999</v>
      </c>
      <c r="F13" s="166">
        <f t="shared" ca="1" si="2"/>
        <v>0.75840000000000007</v>
      </c>
      <c r="G13" s="158"/>
      <c r="H13" s="161"/>
      <c r="I13" s="161"/>
      <c r="J13" s="161"/>
      <c r="K13" s="161"/>
    </row>
    <row r="14" spans="2:16" ht="14.4" x14ac:dyDescent="0.3">
      <c r="B14" s="170">
        <f t="shared" si="0"/>
        <v>0.20833333333333331</v>
      </c>
      <c r="C14" s="162">
        <v>0.45</v>
      </c>
      <c r="D14" s="164">
        <f t="shared" ca="1" si="1"/>
        <v>0.62</v>
      </c>
      <c r="E14" s="165">
        <f t="shared" si="2"/>
        <v>0.30543999999999999</v>
      </c>
      <c r="F14" s="166">
        <f t="shared" ca="1" si="2"/>
        <v>0.75840000000000007</v>
      </c>
      <c r="G14" s="158"/>
      <c r="H14" s="161"/>
      <c r="I14" s="161"/>
      <c r="J14" s="161"/>
      <c r="K14" s="161"/>
    </row>
    <row r="15" spans="2:16" ht="14.4" x14ac:dyDescent="0.3">
      <c r="B15" s="170">
        <f t="shared" si="0"/>
        <v>0.24999999999999997</v>
      </c>
      <c r="C15" s="162">
        <v>0.35</v>
      </c>
      <c r="D15" s="164">
        <f t="shared" ca="1" si="1"/>
        <v>0.62</v>
      </c>
      <c r="E15" s="165">
        <f t="shared" si="2"/>
        <v>0.30543999999999999</v>
      </c>
      <c r="F15" s="166">
        <f t="shared" ca="1" si="2"/>
        <v>0.75840000000000007</v>
      </c>
      <c r="G15" s="158"/>
      <c r="H15" s="161"/>
      <c r="I15" s="161"/>
      <c r="J15" s="161"/>
      <c r="K15" s="161"/>
    </row>
    <row r="16" spans="2:16" ht="14.4" x14ac:dyDescent="0.3">
      <c r="B16" s="170">
        <f t="shared" si="0"/>
        <v>0.29166666666666663</v>
      </c>
      <c r="C16" s="162">
        <v>0.38</v>
      </c>
      <c r="D16" s="164">
        <f t="shared" ca="1" si="1"/>
        <v>0.62</v>
      </c>
      <c r="E16" s="165">
        <f t="shared" si="2"/>
        <v>0.30543999999999999</v>
      </c>
      <c r="F16" s="166">
        <f t="shared" ca="1" si="2"/>
        <v>0.75840000000000007</v>
      </c>
      <c r="G16" s="158"/>
      <c r="H16" s="161"/>
      <c r="I16" s="161"/>
      <c r="J16" s="161"/>
      <c r="K16" s="161"/>
    </row>
    <row r="17" spans="2:11" ht="14.4" x14ac:dyDescent="0.3">
      <c r="B17" s="170">
        <f t="shared" si="0"/>
        <v>0.33333333333333331</v>
      </c>
      <c r="C17" s="162">
        <v>0.55000000000000004</v>
      </c>
      <c r="D17" s="164">
        <f t="shared" ca="1" si="1"/>
        <v>0.62</v>
      </c>
      <c r="E17" s="165">
        <f t="shared" si="2"/>
        <v>0.30543999999999999</v>
      </c>
      <c r="F17" s="166">
        <f t="shared" ca="1" si="2"/>
        <v>0.75840000000000007</v>
      </c>
      <c r="G17" s="158"/>
      <c r="H17" s="161"/>
      <c r="I17" s="161"/>
      <c r="J17" s="161"/>
      <c r="K17" s="161"/>
    </row>
    <row r="18" spans="2:11" ht="14.4" x14ac:dyDescent="0.3">
      <c r="B18" s="170">
        <f t="shared" si="0"/>
        <v>0.375</v>
      </c>
      <c r="C18" s="162">
        <v>0.75</v>
      </c>
      <c r="D18" s="164">
        <f t="shared" ca="1" si="1"/>
        <v>0.75</v>
      </c>
      <c r="E18" s="165">
        <f t="shared" si="2"/>
        <v>0.30543999999999999</v>
      </c>
      <c r="F18" s="166">
        <f t="shared" ca="1" si="2"/>
        <v>0.75840000000000007</v>
      </c>
      <c r="G18" s="158"/>
      <c r="H18" s="161"/>
      <c r="I18" s="161"/>
      <c r="J18" s="161"/>
      <c r="K18" s="161"/>
    </row>
    <row r="19" spans="2:11" ht="14.4" x14ac:dyDescent="0.3">
      <c r="B19" s="170">
        <f t="shared" si="0"/>
        <v>0.41666666666666669</v>
      </c>
      <c r="C19" s="162">
        <v>0.94</v>
      </c>
      <c r="D19" s="164">
        <f t="shared" ca="1" si="1"/>
        <v>0.94</v>
      </c>
      <c r="E19" s="165">
        <f t="shared" si="2"/>
        <v>0.30543999999999999</v>
      </c>
      <c r="F19" s="166">
        <f t="shared" ca="1" si="2"/>
        <v>0.75840000000000007</v>
      </c>
      <c r="G19" s="158"/>
      <c r="H19" s="161"/>
      <c r="I19" s="161"/>
      <c r="J19" s="161"/>
      <c r="K19" s="161"/>
    </row>
    <row r="20" spans="2:11" ht="14.4" x14ac:dyDescent="0.3">
      <c r="B20" s="170">
        <f t="shared" si="0"/>
        <v>0.45833333333333337</v>
      </c>
      <c r="C20" s="162">
        <v>0.52</v>
      </c>
      <c r="D20" s="164">
        <f t="shared" ca="1" si="1"/>
        <v>0.94</v>
      </c>
      <c r="E20" s="165">
        <f t="shared" si="2"/>
        <v>0.30543999999999999</v>
      </c>
      <c r="F20" s="166">
        <f t="shared" ca="1" si="2"/>
        <v>0.75840000000000007</v>
      </c>
      <c r="G20" s="158"/>
      <c r="H20" s="161"/>
      <c r="I20" s="161"/>
      <c r="J20" s="161"/>
      <c r="K20" s="161"/>
    </row>
    <row r="21" spans="2:11" ht="14.4" x14ac:dyDescent="0.3">
      <c r="B21" s="170">
        <f t="shared" si="0"/>
        <v>0.5</v>
      </c>
      <c r="C21" s="162">
        <v>0.4</v>
      </c>
      <c r="D21" s="164">
        <f t="shared" ca="1" si="1"/>
        <v>0.94</v>
      </c>
      <c r="E21" s="165">
        <f t="shared" si="2"/>
        <v>0.30543999999999999</v>
      </c>
      <c r="F21" s="166">
        <f t="shared" ca="1" si="2"/>
        <v>0.75840000000000007</v>
      </c>
      <c r="G21" s="158"/>
      <c r="H21" s="161"/>
      <c r="I21" s="161"/>
      <c r="J21" s="161"/>
      <c r="K21" s="161"/>
    </row>
    <row r="22" spans="2:11" ht="14.4" x14ac:dyDescent="0.3">
      <c r="B22" s="170">
        <f t="shared" si="0"/>
        <v>0.54166666666666663</v>
      </c>
      <c r="C22" s="162">
        <v>0.35</v>
      </c>
      <c r="D22" s="164">
        <f t="shared" ca="1" si="1"/>
        <v>0.94</v>
      </c>
      <c r="E22" s="165">
        <f t="shared" si="2"/>
        <v>0.30543999999999999</v>
      </c>
      <c r="F22" s="166">
        <f t="shared" ca="1" si="2"/>
        <v>0.75840000000000007</v>
      </c>
      <c r="G22" s="158"/>
      <c r="H22" s="161"/>
      <c r="I22" s="161"/>
      <c r="J22" s="161"/>
      <c r="K22" s="161"/>
    </row>
    <row r="23" spans="2:11" ht="14.4" x14ac:dyDescent="0.3">
      <c r="B23" s="170">
        <f t="shared" si="0"/>
        <v>0.58333333333333326</v>
      </c>
      <c r="C23" s="162">
        <v>0.3</v>
      </c>
      <c r="D23" s="164">
        <f t="shared" ca="1" si="1"/>
        <v>0.94</v>
      </c>
      <c r="E23" s="165">
        <f t="shared" si="2"/>
        <v>0.30543999999999999</v>
      </c>
      <c r="F23" s="166">
        <f t="shared" ca="1" si="2"/>
        <v>0.75840000000000007</v>
      </c>
      <c r="G23" s="158"/>
      <c r="H23" s="161"/>
      <c r="I23" s="161"/>
      <c r="J23" s="161"/>
      <c r="K23" s="161"/>
    </row>
    <row r="24" spans="2:11" ht="14.4" x14ac:dyDescent="0.3">
      <c r="B24" s="170">
        <f t="shared" si="0"/>
        <v>0.62499999999999989</v>
      </c>
      <c r="C24" s="162">
        <v>0.25</v>
      </c>
      <c r="D24" s="164">
        <f t="shared" ca="1" si="1"/>
        <v>0.94</v>
      </c>
      <c r="E24" s="165">
        <f t="shared" si="2"/>
        <v>0.30543999999999999</v>
      </c>
      <c r="F24" s="166">
        <f t="shared" ca="1" si="2"/>
        <v>0.75840000000000007</v>
      </c>
      <c r="G24" s="158"/>
      <c r="H24" s="161"/>
      <c r="I24" s="161"/>
      <c r="J24" s="161"/>
      <c r="K24" s="161"/>
    </row>
    <row r="25" spans="2:11" ht="14.4" x14ac:dyDescent="0.3">
      <c r="B25" s="170">
        <f t="shared" si="0"/>
        <v>0.66666666666666652</v>
      </c>
      <c r="C25" s="162">
        <v>0.22</v>
      </c>
      <c r="D25" s="164">
        <f t="shared" ca="1" si="1"/>
        <v>0.94</v>
      </c>
      <c r="E25" s="165">
        <f t="shared" si="2"/>
        <v>0.30543999999999999</v>
      </c>
      <c r="F25" s="166">
        <f t="shared" ca="1" si="2"/>
        <v>0.75840000000000007</v>
      </c>
      <c r="G25" s="158"/>
      <c r="H25" s="161"/>
      <c r="I25" s="161"/>
      <c r="J25" s="161"/>
      <c r="K25" s="161"/>
    </row>
    <row r="26" spans="2:11" ht="14.4" x14ac:dyDescent="0.3">
      <c r="B26" s="170">
        <f t="shared" si="0"/>
        <v>0.70833333333333315</v>
      </c>
      <c r="C26" s="162">
        <v>0.2</v>
      </c>
      <c r="D26" s="164">
        <f t="shared" ca="1" si="1"/>
        <v>0.94</v>
      </c>
      <c r="E26" s="165">
        <f t="shared" si="2"/>
        <v>0.30543999999999999</v>
      </c>
      <c r="F26" s="166">
        <f t="shared" ca="1" si="2"/>
        <v>0.75840000000000007</v>
      </c>
      <c r="G26" s="158"/>
      <c r="H26" s="161"/>
      <c r="I26" s="161"/>
      <c r="J26" s="161"/>
      <c r="K26" s="161"/>
    </row>
    <row r="27" spans="2:11" ht="14.4" x14ac:dyDescent="0.3">
      <c r="B27" s="170">
        <f t="shared" si="0"/>
        <v>0.74999999999999978</v>
      </c>
      <c r="C27" s="162">
        <v>0.15599999999999997</v>
      </c>
      <c r="D27" s="164">
        <f t="shared" ca="1" si="1"/>
        <v>0.94</v>
      </c>
      <c r="E27" s="165">
        <f t="shared" ref="E27:F33" si="3">E26</f>
        <v>0.30543999999999999</v>
      </c>
      <c r="F27" s="166">
        <f t="shared" ca="1" si="3"/>
        <v>0.75840000000000007</v>
      </c>
      <c r="G27" s="158"/>
      <c r="H27" s="161"/>
      <c r="I27" s="161"/>
      <c r="J27" s="161"/>
      <c r="K27" s="161"/>
    </row>
    <row r="28" spans="2:11" ht="14.4" x14ac:dyDescent="0.3">
      <c r="B28" s="170">
        <f t="shared" si="0"/>
        <v>0.79166666666666641</v>
      </c>
      <c r="C28" s="162">
        <v>0.1</v>
      </c>
      <c r="D28" s="164">
        <f t="shared" ca="1" si="1"/>
        <v>0.94</v>
      </c>
      <c r="E28" s="165">
        <f t="shared" si="3"/>
        <v>0.30543999999999999</v>
      </c>
      <c r="F28" s="166">
        <f t="shared" ca="1" si="3"/>
        <v>0.75840000000000007</v>
      </c>
      <c r="G28" s="158"/>
      <c r="H28" s="161"/>
      <c r="I28" s="161"/>
      <c r="J28" s="161"/>
      <c r="K28" s="161"/>
    </row>
    <row r="29" spans="2:11" ht="14.4" x14ac:dyDescent="0.3">
      <c r="B29" s="170">
        <f t="shared" si="0"/>
        <v>0.83333333333333304</v>
      </c>
      <c r="C29" s="162">
        <v>0.05</v>
      </c>
      <c r="D29" s="164">
        <f t="shared" ca="1" si="1"/>
        <v>0.94</v>
      </c>
      <c r="E29" s="165">
        <f t="shared" si="3"/>
        <v>0.30543999999999999</v>
      </c>
      <c r="F29" s="166">
        <f t="shared" ca="1" si="3"/>
        <v>0.75840000000000007</v>
      </c>
      <c r="G29" s="158"/>
      <c r="H29" s="161"/>
      <c r="I29" s="161"/>
      <c r="J29" s="161"/>
      <c r="K29" s="161"/>
    </row>
    <row r="30" spans="2:11" ht="14.4" x14ac:dyDescent="0.3">
      <c r="B30" s="170">
        <f t="shared" si="0"/>
        <v>0.87499999999999967</v>
      </c>
      <c r="C30" s="162">
        <v>0.03</v>
      </c>
      <c r="D30" s="164">
        <f t="shared" ca="1" si="1"/>
        <v>0.94</v>
      </c>
      <c r="E30" s="165">
        <f t="shared" si="3"/>
        <v>0.30543999999999999</v>
      </c>
      <c r="F30" s="166">
        <f t="shared" ca="1" si="3"/>
        <v>0.75840000000000007</v>
      </c>
      <c r="G30" s="158"/>
      <c r="H30" s="161"/>
      <c r="I30" s="161"/>
      <c r="J30" s="161"/>
      <c r="K30" s="161"/>
    </row>
    <row r="31" spans="2:11" ht="14.4" x14ac:dyDescent="0.3">
      <c r="B31" s="170">
        <f t="shared" si="0"/>
        <v>0.9166666666666663</v>
      </c>
      <c r="C31" s="162">
        <v>9.9999999999999811E-3</v>
      </c>
      <c r="D31" s="164">
        <f t="shared" ca="1" si="1"/>
        <v>0.94</v>
      </c>
      <c r="E31" s="165">
        <f t="shared" si="3"/>
        <v>0.30543999999999999</v>
      </c>
      <c r="F31" s="166">
        <f t="shared" ca="1" si="3"/>
        <v>0.75840000000000007</v>
      </c>
      <c r="G31" s="158"/>
      <c r="H31" s="161"/>
      <c r="I31" s="161"/>
      <c r="J31" s="161"/>
      <c r="K31" s="161"/>
    </row>
    <row r="32" spans="2:11" ht="14.4" x14ac:dyDescent="0.3">
      <c r="B32" s="170">
        <f t="shared" si="0"/>
        <v>0.95833333333333293</v>
      </c>
      <c r="C32" s="162">
        <v>0</v>
      </c>
      <c r="D32" s="164">
        <f t="shared" ca="1" si="1"/>
        <v>0.94</v>
      </c>
      <c r="E32" s="165">
        <f t="shared" si="3"/>
        <v>0.30543999999999999</v>
      </c>
      <c r="F32" s="166">
        <f t="shared" ca="1" si="3"/>
        <v>0.75840000000000007</v>
      </c>
      <c r="G32" s="158"/>
      <c r="H32" s="161"/>
      <c r="I32" s="161"/>
      <c r="J32" s="161"/>
      <c r="K32" s="161"/>
    </row>
    <row r="33" spans="2:11" ht="15" thickBot="1" x14ac:dyDescent="0.35">
      <c r="B33" s="171">
        <f t="shared" si="0"/>
        <v>0.99999999999999956</v>
      </c>
      <c r="C33" s="163">
        <v>0</v>
      </c>
      <c r="D33" s="167">
        <f t="shared" ca="1" si="1"/>
        <v>0.94</v>
      </c>
      <c r="E33" s="168">
        <f t="shared" si="3"/>
        <v>0.30543999999999999</v>
      </c>
      <c r="F33" s="169">
        <f t="shared" ca="1" si="3"/>
        <v>0.75840000000000007</v>
      </c>
      <c r="G33" s="158"/>
      <c r="H33" s="161"/>
      <c r="I33" s="161"/>
      <c r="J33" s="161"/>
      <c r="K33" s="161"/>
    </row>
    <row r="34" spans="2:11" ht="14.4" x14ac:dyDescent="0.3">
      <c r="B34" s="161"/>
      <c r="C34" s="161"/>
      <c r="D34" s="161"/>
      <c r="E34" s="161"/>
      <c r="F34" s="161"/>
      <c r="G34" s="158"/>
      <c r="H34" s="161"/>
      <c r="I34" s="161"/>
      <c r="J34" s="161"/>
      <c r="K34" s="161"/>
    </row>
    <row r="35" spans="2:11" ht="14.4" x14ac:dyDescent="0.3">
      <c r="B35" s="161"/>
      <c r="C35" s="161"/>
      <c r="D35" s="161"/>
      <c r="E35" s="161"/>
      <c r="F35" s="161"/>
      <c r="G35" s="158"/>
      <c r="H35" s="161"/>
      <c r="I35" s="161"/>
      <c r="J35" s="161"/>
      <c r="K35" s="161"/>
    </row>
    <row r="36" spans="2:11" ht="14.4" x14ac:dyDescent="0.3">
      <c r="B36" s="161"/>
      <c r="C36" s="161"/>
      <c r="D36" s="161"/>
      <c r="E36" s="161"/>
      <c r="F36" s="161"/>
      <c r="G36" s="158"/>
      <c r="H36" s="161"/>
      <c r="I36" s="161"/>
      <c r="J36" s="161"/>
      <c r="K36" s="161"/>
    </row>
    <row r="37" spans="2:11" ht="14.4" x14ac:dyDescent="0.3">
      <c r="B37" s="161"/>
      <c r="C37" s="161"/>
      <c r="D37" s="161"/>
      <c r="E37" s="161"/>
      <c r="F37" s="161"/>
      <c r="G37" s="158"/>
      <c r="H37" s="161"/>
      <c r="I37" s="161"/>
      <c r="J37" s="161"/>
      <c r="K37" s="161"/>
    </row>
    <row r="38" spans="2:11" ht="14.4" x14ac:dyDescent="0.3">
      <c r="B38" s="161"/>
      <c r="C38" s="161"/>
      <c r="D38" s="161"/>
      <c r="E38" s="161"/>
      <c r="F38" s="161"/>
      <c r="G38" s="158"/>
      <c r="H38" s="161"/>
      <c r="I38" s="161"/>
      <c r="J38" s="161"/>
      <c r="K38" s="161"/>
    </row>
    <row r="39" spans="2:11" ht="14.4" x14ac:dyDescent="0.3">
      <c r="B39" s="161"/>
      <c r="C39" s="161"/>
      <c r="D39" s="161"/>
      <c r="E39" s="161"/>
      <c r="F39" s="161"/>
      <c r="G39" s="158"/>
      <c r="H39" s="161"/>
      <c r="I39" s="161"/>
      <c r="J39" s="161"/>
      <c r="K39" s="161"/>
    </row>
    <row r="40" spans="2:11" ht="14.4" x14ac:dyDescent="0.3">
      <c r="B40" s="161"/>
      <c r="C40" s="161"/>
      <c r="D40" s="161"/>
      <c r="E40" s="161"/>
      <c r="F40" s="161"/>
      <c r="G40" s="158"/>
      <c r="H40" s="161"/>
      <c r="I40" s="161"/>
      <c r="J40" s="161"/>
      <c r="K40" s="161"/>
    </row>
    <row r="41" spans="2:11" ht="14.4" x14ac:dyDescent="0.3">
      <c r="B41" s="161"/>
      <c r="C41" s="161"/>
      <c r="D41" s="161"/>
      <c r="E41" s="161"/>
      <c r="F41" s="161"/>
      <c r="G41" s="158"/>
      <c r="H41" s="161"/>
      <c r="I41" s="161"/>
      <c r="J41" s="161"/>
      <c r="K41" s="161"/>
    </row>
    <row r="42" spans="2:11" ht="14.4" x14ac:dyDescent="0.3">
      <c r="B42" s="161"/>
      <c r="C42" s="161"/>
      <c r="D42" s="161"/>
      <c r="E42" s="161"/>
      <c r="F42" s="161"/>
      <c r="G42" s="158"/>
      <c r="H42" s="161"/>
      <c r="I42" s="161"/>
      <c r="J42" s="161"/>
      <c r="K42" s="161"/>
    </row>
    <row r="43" spans="2:11" ht="14.4" x14ac:dyDescent="0.3">
      <c r="B43" s="161"/>
      <c r="C43" s="161"/>
      <c r="D43" s="161"/>
      <c r="E43" s="161"/>
      <c r="F43" s="161"/>
      <c r="G43" s="158"/>
      <c r="H43" s="161"/>
      <c r="I43" s="161"/>
      <c r="J43" s="161"/>
      <c r="K43" s="161"/>
    </row>
    <row r="44" spans="2:11" ht="14.4" x14ac:dyDescent="0.3">
      <c r="B44" s="161"/>
      <c r="C44" s="161"/>
      <c r="D44" s="161"/>
      <c r="E44" s="161"/>
      <c r="F44" s="161"/>
      <c r="G44" s="158"/>
      <c r="H44" s="161"/>
      <c r="I44" s="161"/>
      <c r="J44" s="161"/>
      <c r="K44" s="161"/>
    </row>
    <row r="45" spans="2:11" ht="14.4" x14ac:dyDescent="0.3">
      <c r="B45" s="161"/>
      <c r="C45" s="161"/>
      <c r="D45" s="161"/>
      <c r="E45" s="161"/>
      <c r="F45" s="161"/>
      <c r="G45" s="158"/>
      <c r="H45" s="161"/>
      <c r="I45" s="161"/>
      <c r="J45" s="161"/>
      <c r="K45" s="161"/>
    </row>
    <row r="46" spans="2:11" ht="14.4" x14ac:dyDescent="0.3">
      <c r="B46" s="161"/>
      <c r="C46" s="161"/>
      <c r="D46" s="161"/>
      <c r="E46" s="161"/>
      <c r="F46" s="161"/>
      <c r="G46" s="158"/>
      <c r="H46" s="161"/>
      <c r="I46" s="161"/>
      <c r="J46" s="161"/>
      <c r="K46" s="161"/>
    </row>
    <row r="47" spans="2:11" x14ac:dyDescent="0.25">
      <c r="G47" s="6"/>
    </row>
    <row r="48" spans="2:11" x14ac:dyDescent="0.25">
      <c r="G48" s="6"/>
    </row>
    <row r="49" spans="7:7" x14ac:dyDescent="0.25">
      <c r="G49" s="6"/>
    </row>
    <row r="50" spans="7:7" x14ac:dyDescent="0.25">
      <c r="G50" s="6"/>
    </row>
    <row r="51" spans="7:7" x14ac:dyDescent="0.25">
      <c r="G51" s="6"/>
    </row>
    <row r="52" spans="7:7" x14ac:dyDescent="0.25">
      <c r="G52" s="6"/>
    </row>
    <row r="53" spans="7:7" x14ac:dyDescent="0.25">
      <c r="G53" s="6"/>
    </row>
    <row r="54" spans="7:7" x14ac:dyDescent="0.25">
      <c r="G54" s="6"/>
    </row>
    <row r="55" spans="7:7" x14ac:dyDescent="0.25">
      <c r="G55" s="6"/>
    </row>
    <row r="56" spans="7:7" x14ac:dyDescent="0.25">
      <c r="G56" s="6"/>
    </row>
    <row r="57" spans="7:7" x14ac:dyDescent="0.25">
      <c r="G57" s="6"/>
    </row>
    <row r="58" spans="7:7" x14ac:dyDescent="0.25">
      <c r="G58" s="6"/>
    </row>
    <row r="59" spans="7:7" x14ac:dyDescent="0.25">
      <c r="G59" s="6"/>
    </row>
    <row r="60" spans="7:7" x14ac:dyDescent="0.25">
      <c r="G60" s="6"/>
    </row>
    <row r="61" spans="7:7" x14ac:dyDescent="0.25">
      <c r="G61" s="6"/>
    </row>
    <row r="62" spans="7:7" x14ac:dyDescent="0.25">
      <c r="G62" s="6"/>
    </row>
    <row r="63" spans="7:7" x14ac:dyDescent="0.25">
      <c r="G63" s="6"/>
    </row>
    <row r="64" spans="7:7" x14ac:dyDescent="0.25">
      <c r="G64" s="6"/>
    </row>
    <row r="65" spans="7:7" x14ac:dyDescent="0.25">
      <c r="G65" s="6"/>
    </row>
    <row r="66" spans="7:7" x14ac:dyDescent="0.25">
      <c r="G66" s="6"/>
    </row>
    <row r="67" spans="7:7" x14ac:dyDescent="0.25">
      <c r="G67" s="6"/>
    </row>
    <row r="68" spans="7:7" x14ac:dyDescent="0.25">
      <c r="G68" s="6"/>
    </row>
    <row r="69" spans="7:7" x14ac:dyDescent="0.25">
      <c r="G69" s="6"/>
    </row>
    <row r="70" spans="7:7" x14ac:dyDescent="0.25">
      <c r="G70" s="6"/>
    </row>
    <row r="71" spans="7:7" x14ac:dyDescent="0.25">
      <c r="G71" s="6"/>
    </row>
    <row r="72" spans="7:7" x14ac:dyDescent="0.25">
      <c r="G72" s="6"/>
    </row>
    <row r="73" spans="7:7" x14ac:dyDescent="0.25">
      <c r="G73" s="6"/>
    </row>
    <row r="74" spans="7:7" x14ac:dyDescent="0.25">
      <c r="G74" s="6"/>
    </row>
    <row r="75" spans="7:7" x14ac:dyDescent="0.25">
      <c r="G75" s="6"/>
    </row>
    <row r="76" spans="7:7" x14ac:dyDescent="0.25">
      <c r="G76" s="6"/>
    </row>
    <row r="77" spans="7:7" x14ac:dyDescent="0.25">
      <c r="G77" s="6"/>
    </row>
    <row r="78" spans="7:7" x14ac:dyDescent="0.25">
      <c r="G78" s="6"/>
    </row>
    <row r="79" spans="7:7" x14ac:dyDescent="0.25">
      <c r="G79" s="6"/>
    </row>
    <row r="80" spans="7:7" x14ac:dyDescent="0.25">
      <c r="G80" s="6"/>
    </row>
    <row r="81" spans="7:7" x14ac:dyDescent="0.25">
      <c r="G81" s="6"/>
    </row>
    <row r="82" spans="7:7" x14ac:dyDescent="0.25">
      <c r="G82" s="6"/>
    </row>
    <row r="83" spans="7:7" x14ac:dyDescent="0.25">
      <c r="G83" s="6"/>
    </row>
    <row r="84" spans="7:7" x14ac:dyDescent="0.25">
      <c r="G84" s="6"/>
    </row>
    <row r="85" spans="7:7" x14ac:dyDescent="0.25">
      <c r="G85" s="6"/>
    </row>
    <row r="86" spans="7:7" x14ac:dyDescent="0.25">
      <c r="G86" s="6"/>
    </row>
    <row r="87" spans="7:7" x14ac:dyDescent="0.25">
      <c r="G87" s="6"/>
    </row>
    <row r="88" spans="7:7" x14ac:dyDescent="0.25">
      <c r="G88" s="6"/>
    </row>
    <row r="89" spans="7:7" x14ac:dyDescent="0.25">
      <c r="G89" s="6"/>
    </row>
    <row r="90" spans="7:7" x14ac:dyDescent="0.25">
      <c r="G90" s="6"/>
    </row>
    <row r="91" spans="7:7" x14ac:dyDescent="0.25">
      <c r="G91" s="6"/>
    </row>
    <row r="92" spans="7:7" x14ac:dyDescent="0.25">
      <c r="G92" s="6"/>
    </row>
    <row r="93" spans="7:7" x14ac:dyDescent="0.25">
      <c r="G93" s="6"/>
    </row>
    <row r="94" spans="7:7" x14ac:dyDescent="0.25">
      <c r="G94" s="6"/>
    </row>
    <row r="95" spans="7:7" x14ac:dyDescent="0.25">
      <c r="G95" s="6"/>
    </row>
    <row r="96" spans="7:7" x14ac:dyDescent="0.25">
      <c r="G96" s="6"/>
    </row>
  </sheetData>
  <pageMargins left="0.75" right="0.75" top="1" bottom="1" header="0.5" footer="0.5"/>
  <pageSetup paperSize="9" orientation="portrait" horizontalDpi="200" verticalDpi="200" copies="0" r:id="rId1"/>
  <headerFooter alignWithMargins="0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B1:Q589"/>
  <sheetViews>
    <sheetView showGridLines="0" workbookViewId="0">
      <pane ySplit="6" topLeftCell="A7" activePane="bottomLeft" state="frozen"/>
      <selection activeCell="G20" sqref="G20"/>
      <selection pane="bottomLeft" activeCell="I16" sqref="I16"/>
    </sheetView>
  </sheetViews>
  <sheetFormatPr defaultRowHeight="13.2" x14ac:dyDescent="0.25"/>
  <cols>
    <col min="2" max="2" width="9.44140625" bestFit="1" customWidth="1"/>
    <col min="3" max="3" width="16.109375" bestFit="1" customWidth="1"/>
    <col min="4" max="4" width="11.33203125" customWidth="1"/>
    <col min="5" max="5" width="8.88671875" bestFit="1" customWidth="1"/>
    <col min="6" max="6" width="10.5546875" customWidth="1"/>
    <col min="8" max="8" width="14.21875" bestFit="1" customWidth="1"/>
    <col min="9" max="9" width="11.21875" bestFit="1" customWidth="1"/>
    <col min="15" max="15" width="10.21875" bestFit="1" customWidth="1"/>
  </cols>
  <sheetData>
    <row r="1" spans="2:17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7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7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7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7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7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7" ht="13.8" thickBot="1" x14ac:dyDescent="0.3"/>
    <row r="8" spans="2:17" ht="15" thickBot="1" x14ac:dyDescent="0.35">
      <c r="B8" s="218" t="s">
        <v>508</v>
      </c>
      <c r="C8" s="219"/>
      <c r="D8" s="219"/>
      <c r="E8" s="219"/>
      <c r="F8" s="220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2:17" ht="15" thickBot="1" x14ac:dyDescent="0.35">
      <c r="B9" s="124"/>
      <c r="C9" s="172" t="s">
        <v>6</v>
      </c>
      <c r="D9" s="172" t="s">
        <v>509</v>
      </c>
      <c r="E9" s="172" t="s">
        <v>510</v>
      </c>
      <c r="F9" s="173" t="s">
        <v>2</v>
      </c>
      <c r="G9" s="43"/>
      <c r="H9" s="216" t="s">
        <v>0</v>
      </c>
      <c r="I9" s="217"/>
      <c r="J9" s="43"/>
      <c r="K9" s="43"/>
      <c r="L9" s="43" t="s">
        <v>543</v>
      </c>
      <c r="M9" s="43" t="s">
        <v>544</v>
      </c>
      <c r="N9" s="43"/>
      <c r="O9" s="43"/>
      <c r="P9" s="43"/>
      <c r="Q9" s="43"/>
    </row>
    <row r="10" spans="2:17" ht="14.4" x14ac:dyDescent="0.3">
      <c r="B10" s="127" t="s">
        <v>8</v>
      </c>
      <c r="C10" s="177">
        <v>5.0735832663671418E-2</v>
      </c>
      <c r="D10" s="178">
        <v>0</v>
      </c>
      <c r="E10" s="178">
        <v>10</v>
      </c>
      <c r="F10" s="181">
        <f>(D10*NORMSDIST(D10/E10)+E10*NORMDIST(D10/E10,0,1,FALSE()))</f>
        <v>3.9894228040143269</v>
      </c>
      <c r="G10" s="43"/>
      <c r="H10" s="126" t="s">
        <v>540</v>
      </c>
      <c r="I10" s="183">
        <v>250</v>
      </c>
      <c r="J10" s="43"/>
      <c r="K10" s="43" cm="1">
        <f t="array" aca="1" ref="K10:M260" ca="1">MonteCarloStochasticExposure(OFFSET(C10,0,0,NumNames,1),OFFSET(D10,0,0,NumNames,1),OFFSET(E10,0,0,NumNames,1),Correlation,Bins,MaxLoss,Sims,)</f>
        <v>0</v>
      </c>
      <c r="L10" s="174">
        <f ca="1"/>
        <v>1</v>
      </c>
      <c r="M10" s="174">
        <f ca="1"/>
        <v>1</v>
      </c>
      <c r="N10" s="175"/>
      <c r="O10" s="175"/>
      <c r="P10" s="175"/>
      <c r="Q10" s="175"/>
    </row>
    <row r="11" spans="2:17" ht="14.4" x14ac:dyDescent="0.3">
      <c r="B11" s="127" t="s">
        <v>9</v>
      </c>
      <c r="C11" s="179">
        <v>5.1676061915525352E-2</v>
      </c>
      <c r="D11" s="180">
        <v>0</v>
      </c>
      <c r="E11" s="180">
        <v>10</v>
      </c>
      <c r="F11" s="182">
        <f t="shared" ref="F11:F74" si="0">(D11*NORMSDIST(D11/E11)+E11*NORMDIST(D11/E11,0,1,FALSE()))</f>
        <v>3.9894228040143269</v>
      </c>
      <c r="G11" s="43"/>
      <c r="H11" s="127" t="s">
        <v>541</v>
      </c>
      <c r="I11" s="184">
        <v>250</v>
      </c>
      <c r="J11" s="43"/>
      <c r="K11" s="43">
        <f ca="1"/>
        <v>0.5</v>
      </c>
      <c r="L11" s="174">
        <f ca="1"/>
        <v>0.83430000000000004</v>
      </c>
      <c r="M11" s="174">
        <f ca="1"/>
        <v>0.67159999999999997</v>
      </c>
      <c r="N11" s="175"/>
      <c r="O11" s="175"/>
      <c r="P11" s="175"/>
      <c r="Q11" s="175"/>
    </row>
    <row r="12" spans="2:17" ht="14.4" x14ac:dyDescent="0.3">
      <c r="B12" s="127" t="s">
        <v>10</v>
      </c>
      <c r="C12" s="179">
        <v>4.2285794041056299E-2</v>
      </c>
      <c r="D12" s="180">
        <v>0</v>
      </c>
      <c r="E12" s="180">
        <v>10</v>
      </c>
      <c r="F12" s="182">
        <f t="shared" si="0"/>
        <v>3.9894228040143269</v>
      </c>
      <c r="G12" s="43"/>
      <c r="H12" s="127" t="s">
        <v>7</v>
      </c>
      <c r="I12" s="184">
        <v>100</v>
      </c>
      <c r="J12" s="43"/>
      <c r="K12" s="43">
        <f ca="1"/>
        <v>1.5</v>
      </c>
      <c r="L12" s="174">
        <f ca="1"/>
        <v>0.83430000000000004</v>
      </c>
      <c r="M12" s="174">
        <f ca="1"/>
        <v>0.65059999999999996</v>
      </c>
      <c r="N12" s="175"/>
      <c r="O12" s="175"/>
      <c r="P12" s="175"/>
      <c r="Q12" s="175"/>
    </row>
    <row r="13" spans="2:17" ht="14.4" x14ac:dyDescent="0.3">
      <c r="B13" s="127" t="s">
        <v>11</v>
      </c>
      <c r="C13" s="179">
        <v>2.3459540115810043E-2</v>
      </c>
      <c r="D13" s="180">
        <v>0</v>
      </c>
      <c r="E13" s="180">
        <v>10</v>
      </c>
      <c r="F13" s="182">
        <f t="shared" si="0"/>
        <v>3.9894228040143269</v>
      </c>
      <c r="G13" s="43"/>
      <c r="H13" s="127" t="s">
        <v>3</v>
      </c>
      <c r="I13" s="185">
        <v>0.15</v>
      </c>
      <c r="J13" s="43"/>
      <c r="K13" s="43">
        <f ca="1"/>
        <v>2.5</v>
      </c>
      <c r="L13" s="174">
        <f ca="1"/>
        <v>0.83430000000000004</v>
      </c>
      <c r="M13" s="174">
        <f ca="1"/>
        <v>0.627</v>
      </c>
      <c r="N13" s="175"/>
      <c r="O13" s="175"/>
      <c r="P13" s="175"/>
      <c r="Q13" s="175"/>
    </row>
    <row r="14" spans="2:17" ht="14.4" x14ac:dyDescent="0.3">
      <c r="B14" s="127" t="s">
        <v>12</v>
      </c>
      <c r="C14" s="179">
        <v>4.1578740284617721E-2</v>
      </c>
      <c r="D14" s="180">
        <v>0</v>
      </c>
      <c r="E14" s="180">
        <v>10</v>
      </c>
      <c r="F14" s="182">
        <f t="shared" si="0"/>
        <v>3.9894228040143269</v>
      </c>
      <c r="G14" s="43"/>
      <c r="H14" s="127" t="s">
        <v>542</v>
      </c>
      <c r="I14" s="186">
        <v>10000</v>
      </c>
      <c r="J14" s="43"/>
      <c r="K14" s="43">
        <f ca="1"/>
        <v>3.5</v>
      </c>
      <c r="L14" s="174">
        <f ca="1"/>
        <v>0.83430000000000004</v>
      </c>
      <c r="M14" s="174">
        <f ca="1"/>
        <v>0.60389999999999999</v>
      </c>
      <c r="N14" s="175"/>
      <c r="O14" s="175"/>
      <c r="P14" s="175"/>
      <c r="Q14" s="175"/>
    </row>
    <row r="15" spans="2:17" ht="15" thickBot="1" x14ac:dyDescent="0.35">
      <c r="B15" s="127" t="s">
        <v>13</v>
      </c>
      <c r="C15" s="179">
        <v>5.5262100769761423E-2</v>
      </c>
      <c r="D15" s="180">
        <v>0</v>
      </c>
      <c r="E15" s="180">
        <v>10</v>
      </c>
      <c r="F15" s="182">
        <f t="shared" si="0"/>
        <v>3.9894228040143269</v>
      </c>
      <c r="G15" s="43"/>
      <c r="H15" s="130" t="s">
        <v>548</v>
      </c>
      <c r="I15" s="187">
        <v>0.999</v>
      </c>
      <c r="J15" s="43"/>
      <c r="K15" s="43">
        <f ca="1"/>
        <v>4.5</v>
      </c>
      <c r="L15" s="174">
        <f ca="1"/>
        <v>0.65390000000000004</v>
      </c>
      <c r="M15" s="174">
        <f ca="1"/>
        <v>0.57809999999999995</v>
      </c>
      <c r="N15" s="175"/>
      <c r="O15" s="175"/>
      <c r="P15" s="175"/>
      <c r="Q15" s="175"/>
    </row>
    <row r="16" spans="2:17" ht="15" thickBot="1" x14ac:dyDescent="0.35">
      <c r="B16" s="127" t="s">
        <v>14</v>
      </c>
      <c r="C16" s="179">
        <v>5.4114019671962214E-2</v>
      </c>
      <c r="D16" s="180">
        <v>0</v>
      </c>
      <c r="E16" s="180">
        <v>10</v>
      </c>
      <c r="F16" s="182">
        <f t="shared" si="0"/>
        <v>3.9894228040143269</v>
      </c>
      <c r="G16" s="43"/>
      <c r="H16" s="43"/>
      <c r="I16" s="43"/>
      <c r="J16" s="43"/>
      <c r="K16" s="43">
        <f ca="1"/>
        <v>5.5</v>
      </c>
      <c r="L16" s="174">
        <f ca="1"/>
        <v>0.65390000000000004</v>
      </c>
      <c r="M16" s="174">
        <f ca="1"/>
        <v>0.55310000000000004</v>
      </c>
      <c r="N16" s="175"/>
      <c r="O16" s="175"/>
      <c r="P16" s="175"/>
      <c r="Q16" s="175"/>
    </row>
    <row r="17" spans="2:17" ht="15" thickBot="1" x14ac:dyDescent="0.35">
      <c r="B17" s="127" t="s">
        <v>15</v>
      </c>
      <c r="C17" s="179">
        <v>1.8302526079745148E-2</v>
      </c>
      <c r="D17" s="180">
        <v>0</v>
      </c>
      <c r="E17" s="180">
        <v>10</v>
      </c>
      <c r="F17" s="182">
        <f t="shared" si="0"/>
        <v>3.9894228040143269</v>
      </c>
      <c r="G17" s="43"/>
      <c r="H17" s="221" t="s">
        <v>1</v>
      </c>
      <c r="I17" s="222"/>
      <c r="J17" s="43"/>
      <c r="K17" s="43">
        <f ca="1"/>
        <v>6.5</v>
      </c>
      <c r="L17" s="174">
        <f ca="1"/>
        <v>0.65390000000000004</v>
      </c>
      <c r="M17" s="174">
        <f ca="1"/>
        <v>0.53029999999999999</v>
      </c>
      <c r="N17" s="175"/>
      <c r="O17" s="175"/>
      <c r="P17" s="175"/>
      <c r="Q17" s="175"/>
    </row>
    <row r="18" spans="2:17" ht="14.4" x14ac:dyDescent="0.3">
      <c r="B18" s="127" t="s">
        <v>16</v>
      </c>
      <c r="C18" s="179">
        <v>4.3649468982567975E-2</v>
      </c>
      <c r="D18" s="180">
        <v>0</v>
      </c>
      <c r="E18" s="180">
        <v>10</v>
      </c>
      <c r="F18" s="182">
        <f t="shared" si="0"/>
        <v>3.9894228040143269</v>
      </c>
      <c r="G18" s="43"/>
      <c r="H18" s="127" t="s">
        <v>545</v>
      </c>
      <c r="I18" s="188">
        <f ca="1">OFFSET(K10,MATCH(1-Quantile,OFFSET(L10,0,0,Bins,1),-1),0,1,1)</f>
        <v>112.5</v>
      </c>
      <c r="J18" s="43"/>
      <c r="K18" s="43">
        <f ca="1"/>
        <v>7.5</v>
      </c>
      <c r="L18" s="174">
        <f ca="1"/>
        <v>0.65390000000000004</v>
      </c>
      <c r="M18" s="174">
        <f ca="1"/>
        <v>0.50880000000000003</v>
      </c>
      <c r="N18" s="175"/>
      <c r="O18" s="175"/>
      <c r="P18" s="175"/>
      <c r="Q18" s="175"/>
    </row>
    <row r="19" spans="2:17" ht="14.4" x14ac:dyDescent="0.3">
      <c r="B19" s="127" t="s">
        <v>17</v>
      </c>
      <c r="C19" s="179">
        <v>3.3281909468376523E-2</v>
      </c>
      <c r="D19" s="180">
        <v>0</v>
      </c>
      <c r="E19" s="180">
        <v>10</v>
      </c>
      <c r="F19" s="182">
        <f t="shared" si="0"/>
        <v>3.9894228040143269</v>
      </c>
      <c r="G19" s="43"/>
      <c r="H19" s="127" t="s">
        <v>546</v>
      </c>
      <c r="I19" s="189">
        <f ca="1">OFFSET(K10,MATCH(1-I15,OFFSET(M10,0,0,Bins,1),-1),0,1,1)</f>
        <v>128.5</v>
      </c>
      <c r="J19" s="43"/>
      <c r="K19" s="43">
        <f ca="1"/>
        <v>8.5</v>
      </c>
      <c r="L19" s="174">
        <f ca="1"/>
        <v>0.49880000000000002</v>
      </c>
      <c r="M19" s="174">
        <f ca="1"/>
        <v>0.4874</v>
      </c>
      <c r="N19" s="175"/>
      <c r="O19" s="175"/>
      <c r="P19" s="175"/>
      <c r="Q19" s="175"/>
    </row>
    <row r="20" spans="2:17" ht="15" thickBot="1" x14ac:dyDescent="0.35">
      <c r="B20" s="127" t="s">
        <v>18</v>
      </c>
      <c r="C20" s="179">
        <v>2.6607399654108944E-2</v>
      </c>
      <c r="D20" s="180">
        <v>0</v>
      </c>
      <c r="E20" s="180">
        <v>10</v>
      </c>
      <c r="F20" s="182">
        <f t="shared" si="0"/>
        <v>3.9894228040143269</v>
      </c>
      <c r="G20" s="43"/>
      <c r="H20" s="130" t="s">
        <v>5</v>
      </c>
      <c r="I20" s="190">
        <f ca="1">I19/I18</f>
        <v>1.1422222222222222</v>
      </c>
      <c r="J20" s="43"/>
      <c r="K20" s="43">
        <f ca="1"/>
        <v>9.5</v>
      </c>
      <c r="L20" s="174">
        <f ca="1"/>
        <v>0.49880000000000002</v>
      </c>
      <c r="M20" s="174">
        <f ca="1"/>
        <v>0.4632</v>
      </c>
      <c r="N20" s="175"/>
      <c r="O20" s="175"/>
      <c r="P20" s="175"/>
      <c r="Q20" s="175"/>
    </row>
    <row r="21" spans="2:17" ht="14.4" x14ac:dyDescent="0.3">
      <c r="B21" s="127" t="s">
        <v>19</v>
      </c>
      <c r="C21" s="179">
        <v>3.0100063437030353E-2</v>
      </c>
      <c r="D21" s="180">
        <v>0</v>
      </c>
      <c r="E21" s="180">
        <v>10</v>
      </c>
      <c r="F21" s="182">
        <f t="shared" si="0"/>
        <v>3.9894228040143269</v>
      </c>
      <c r="G21" s="43"/>
      <c r="H21" s="43"/>
      <c r="I21" s="43"/>
      <c r="J21" s="43"/>
      <c r="K21" s="43">
        <f ca="1"/>
        <v>10.5</v>
      </c>
      <c r="L21" s="174">
        <f ca="1"/>
        <v>0.49880000000000002</v>
      </c>
      <c r="M21" s="174">
        <f ca="1"/>
        <v>0.43840000000000001</v>
      </c>
      <c r="N21" s="175"/>
      <c r="O21" s="175"/>
      <c r="P21" s="175"/>
      <c r="Q21" s="175"/>
    </row>
    <row r="22" spans="2:17" ht="14.4" x14ac:dyDescent="0.3">
      <c r="B22" s="127" t="s">
        <v>20</v>
      </c>
      <c r="C22" s="179">
        <v>1.2747185626329829E-2</v>
      </c>
      <c r="D22" s="180">
        <v>0</v>
      </c>
      <c r="E22" s="180">
        <v>10</v>
      </c>
      <c r="F22" s="182">
        <f t="shared" si="0"/>
        <v>3.9894228040143269</v>
      </c>
      <c r="G22" s="43"/>
      <c r="I22" s="43"/>
      <c r="J22" s="43"/>
      <c r="K22" s="43">
        <f ca="1"/>
        <v>11.5</v>
      </c>
      <c r="L22" s="174">
        <f ca="1"/>
        <v>0.49880000000000002</v>
      </c>
      <c r="M22" s="174">
        <f ca="1"/>
        <v>0.41720000000000002</v>
      </c>
      <c r="N22" s="175"/>
      <c r="O22" s="175"/>
      <c r="P22" s="175"/>
      <c r="Q22" s="175"/>
    </row>
    <row r="23" spans="2:17" ht="14.4" x14ac:dyDescent="0.3">
      <c r="B23" s="127" t="s">
        <v>21</v>
      </c>
      <c r="C23" s="179">
        <v>2.0078413290527425E-2</v>
      </c>
      <c r="D23" s="180">
        <v>0</v>
      </c>
      <c r="E23" s="180">
        <v>10</v>
      </c>
      <c r="F23" s="182">
        <f t="shared" si="0"/>
        <v>3.9894228040143269</v>
      </c>
      <c r="G23" s="43"/>
      <c r="H23" s="43" t="s">
        <v>621</v>
      </c>
      <c r="I23" s="43"/>
      <c r="J23" s="43"/>
      <c r="K23" s="43">
        <f ca="1"/>
        <v>12.5</v>
      </c>
      <c r="L23" s="174">
        <f ca="1"/>
        <v>0.37340000000000001</v>
      </c>
      <c r="M23" s="174">
        <f ca="1"/>
        <v>0.39750000000000002</v>
      </c>
      <c r="N23" s="175"/>
      <c r="O23" s="175"/>
      <c r="P23" s="175"/>
      <c r="Q23" s="175"/>
    </row>
    <row r="24" spans="2:17" ht="14.4" x14ac:dyDescent="0.3">
      <c r="B24" s="127" t="s">
        <v>22</v>
      </c>
      <c r="C24" s="179">
        <v>5.8314197786075904E-2</v>
      </c>
      <c r="D24" s="180">
        <v>0</v>
      </c>
      <c r="E24" s="180">
        <v>10</v>
      </c>
      <c r="F24" s="182">
        <f t="shared" si="0"/>
        <v>3.9894228040143269</v>
      </c>
      <c r="G24" s="43"/>
      <c r="H24" s="43" t="s">
        <v>622</v>
      </c>
      <c r="I24" s="43"/>
      <c r="J24" s="43"/>
      <c r="K24" s="43">
        <f ca="1"/>
        <v>13.5</v>
      </c>
      <c r="L24" s="174">
        <f ca="1"/>
        <v>0.37340000000000001</v>
      </c>
      <c r="M24" s="174">
        <f ca="1"/>
        <v>0.37609999999999999</v>
      </c>
      <c r="N24" s="175"/>
      <c r="O24" s="175"/>
      <c r="P24" s="175"/>
      <c r="Q24" s="175"/>
    </row>
    <row r="25" spans="2:17" ht="14.4" x14ac:dyDescent="0.3">
      <c r="B25" s="127" t="s">
        <v>23</v>
      </c>
      <c r="C25" s="179">
        <v>1.2916412629800009E-2</v>
      </c>
      <c r="D25" s="180">
        <v>0</v>
      </c>
      <c r="E25" s="180">
        <v>10</v>
      </c>
      <c r="F25" s="182">
        <f t="shared" si="0"/>
        <v>3.9894228040143269</v>
      </c>
      <c r="G25" s="43"/>
      <c r="H25" s="43" t="s">
        <v>623</v>
      </c>
      <c r="I25" s="43"/>
      <c r="J25" s="43"/>
      <c r="K25" s="43">
        <f ca="1"/>
        <v>14.5</v>
      </c>
      <c r="L25" s="174">
        <f ca="1"/>
        <v>0.37340000000000001</v>
      </c>
      <c r="M25" s="174">
        <f ca="1"/>
        <v>0.35920000000000002</v>
      </c>
      <c r="N25" s="175"/>
      <c r="O25" s="176">
        <v>0</v>
      </c>
      <c r="P25" s="175">
        <f>1-Quantile</f>
        <v>1.0000000000000009E-3</v>
      </c>
      <c r="Q25" s="175"/>
    </row>
    <row r="26" spans="2:17" ht="14.4" x14ac:dyDescent="0.3">
      <c r="B26" s="127" t="s">
        <v>24</v>
      </c>
      <c r="C26" s="179">
        <v>2.3108977719304612E-2</v>
      </c>
      <c r="D26" s="180">
        <v>0</v>
      </c>
      <c r="E26" s="180">
        <v>10</v>
      </c>
      <c r="F26" s="182">
        <f t="shared" si="0"/>
        <v>3.9894228040143269</v>
      </c>
      <c r="G26" s="43"/>
      <c r="H26" s="43" t="s">
        <v>624</v>
      </c>
      <c r="I26" s="43"/>
      <c r="J26" s="43"/>
      <c r="K26" s="43">
        <f ca="1"/>
        <v>15.5</v>
      </c>
      <c r="L26" s="174">
        <f ca="1"/>
        <v>0.37340000000000001</v>
      </c>
      <c r="M26" s="174">
        <f ca="1"/>
        <v>0.33989999999999998</v>
      </c>
      <c r="N26" s="175"/>
      <c r="O26" s="176">
        <f ca="1">I18</f>
        <v>112.5</v>
      </c>
      <c r="P26" s="175">
        <f>1-Quantile</f>
        <v>1.0000000000000009E-3</v>
      </c>
      <c r="Q26" s="175"/>
    </row>
    <row r="27" spans="2:17" ht="14.4" x14ac:dyDescent="0.3">
      <c r="B27" s="127" t="s">
        <v>25</v>
      </c>
      <c r="C27" s="179">
        <v>2.7949213342552653E-2</v>
      </c>
      <c r="D27" s="180">
        <v>0</v>
      </c>
      <c r="E27" s="180">
        <v>10</v>
      </c>
      <c r="F27" s="182">
        <f t="shared" si="0"/>
        <v>3.9894228040143269</v>
      </c>
      <c r="G27" s="43"/>
      <c r="H27" s="43"/>
      <c r="I27" s="43"/>
      <c r="J27" s="43"/>
      <c r="K27" s="43">
        <f ca="1"/>
        <v>16.5</v>
      </c>
      <c r="L27" s="174">
        <f ca="1"/>
        <v>0.27639999999999998</v>
      </c>
      <c r="M27" s="174">
        <f ca="1"/>
        <v>0.32179999999999997</v>
      </c>
      <c r="N27" s="175"/>
      <c r="O27" s="176">
        <f ca="1">O26</f>
        <v>112.5</v>
      </c>
      <c r="P27" s="175">
        <v>1.0000000000000001E-5</v>
      </c>
      <c r="Q27" s="175"/>
    </row>
    <row r="28" spans="2:17" ht="14.4" x14ac:dyDescent="0.3">
      <c r="B28" s="127" t="s">
        <v>26</v>
      </c>
      <c r="C28" s="179">
        <v>4.2222196828099662E-2</v>
      </c>
      <c r="D28" s="180">
        <v>0</v>
      </c>
      <c r="E28" s="180">
        <v>10</v>
      </c>
      <c r="F28" s="182">
        <f t="shared" si="0"/>
        <v>3.9894228040143269</v>
      </c>
      <c r="G28" s="43"/>
      <c r="H28" s="43"/>
      <c r="I28" s="43"/>
      <c r="J28" s="43"/>
      <c r="K28" s="43">
        <f ca="1"/>
        <v>17.5</v>
      </c>
      <c r="L28" s="174">
        <f ca="1"/>
        <v>0.27639999999999998</v>
      </c>
      <c r="M28" s="174">
        <f ca="1"/>
        <v>0.30320000000000003</v>
      </c>
      <c r="N28" s="175"/>
      <c r="O28" s="175"/>
      <c r="P28" s="175"/>
      <c r="Q28" s="175"/>
    </row>
    <row r="29" spans="2:17" ht="14.4" x14ac:dyDescent="0.3">
      <c r="B29" s="127" t="s">
        <v>27</v>
      </c>
      <c r="C29" s="179">
        <v>4.7231271195790001E-2</v>
      </c>
      <c r="D29" s="180">
        <v>0</v>
      </c>
      <c r="E29" s="180">
        <v>10</v>
      </c>
      <c r="F29" s="182">
        <f t="shared" si="0"/>
        <v>3.9894228040143269</v>
      </c>
      <c r="G29" s="43"/>
      <c r="H29" s="43"/>
      <c r="I29" s="43"/>
      <c r="J29" s="43"/>
      <c r="K29" s="43">
        <f ca="1"/>
        <v>18.5</v>
      </c>
      <c r="L29" s="174">
        <f ca="1"/>
        <v>0.27639999999999998</v>
      </c>
      <c r="M29" s="174">
        <f ca="1"/>
        <v>0.2868</v>
      </c>
      <c r="N29" s="175"/>
      <c r="O29" s="176">
        <v>0</v>
      </c>
      <c r="P29" s="175"/>
      <c r="Q29" s="175"/>
    </row>
    <row r="30" spans="2:17" ht="14.4" x14ac:dyDescent="0.3">
      <c r="B30" s="127" t="s">
        <v>28</v>
      </c>
      <c r="C30" s="179">
        <v>2.3523959620473316E-2</v>
      </c>
      <c r="D30" s="180">
        <v>0</v>
      </c>
      <c r="E30" s="180">
        <v>10</v>
      </c>
      <c r="F30" s="182">
        <f t="shared" si="0"/>
        <v>3.9894228040143269</v>
      </c>
      <c r="G30" s="43"/>
      <c r="H30" s="43"/>
      <c r="I30" s="43"/>
      <c r="J30" s="43"/>
      <c r="K30" s="43">
        <f ca="1"/>
        <v>19.5</v>
      </c>
      <c r="L30" s="174">
        <f ca="1"/>
        <v>0.27639999999999998</v>
      </c>
      <c r="M30" s="174">
        <f ca="1"/>
        <v>0.27179999999999999</v>
      </c>
      <c r="N30" s="175"/>
      <c r="O30" s="176">
        <f ca="1">I19</f>
        <v>128.5</v>
      </c>
      <c r="P30" s="175"/>
      <c r="Q30" s="175"/>
    </row>
    <row r="31" spans="2:17" ht="14.4" x14ac:dyDescent="0.3">
      <c r="B31" s="127" t="s">
        <v>29</v>
      </c>
      <c r="C31" s="179">
        <v>2.3111500142911905E-2</v>
      </c>
      <c r="D31" s="180">
        <v>0</v>
      </c>
      <c r="E31" s="180">
        <v>10</v>
      </c>
      <c r="F31" s="182">
        <f t="shared" si="0"/>
        <v>3.9894228040143269</v>
      </c>
      <c r="G31" s="43"/>
      <c r="H31" s="43"/>
      <c r="I31" s="43"/>
      <c r="J31" s="43"/>
      <c r="K31" s="43">
        <f ca="1"/>
        <v>20.5</v>
      </c>
      <c r="L31" s="174">
        <f ca="1"/>
        <v>0.21110000000000001</v>
      </c>
      <c r="M31" s="174">
        <f ca="1"/>
        <v>0.25890000000000002</v>
      </c>
      <c r="N31" s="175"/>
      <c r="O31" s="176">
        <f ca="1">O30</f>
        <v>128.5</v>
      </c>
      <c r="P31" s="175"/>
      <c r="Q31" s="175"/>
    </row>
    <row r="32" spans="2:17" ht="14.4" x14ac:dyDescent="0.3">
      <c r="B32" s="127" t="s">
        <v>30</v>
      </c>
      <c r="C32" s="179">
        <v>3.0763215646685348E-2</v>
      </c>
      <c r="D32" s="180">
        <v>0</v>
      </c>
      <c r="E32" s="180">
        <v>10</v>
      </c>
      <c r="F32" s="182">
        <f t="shared" si="0"/>
        <v>3.9894228040143269</v>
      </c>
      <c r="G32" s="43"/>
      <c r="H32" s="43"/>
      <c r="I32" s="43"/>
      <c r="J32" s="43"/>
      <c r="K32" s="43">
        <f ca="1"/>
        <v>21.5</v>
      </c>
      <c r="L32" s="174">
        <f ca="1"/>
        <v>0.21110000000000001</v>
      </c>
      <c r="M32" s="174">
        <f ca="1"/>
        <v>0.24490000000000001</v>
      </c>
      <c r="N32" s="175"/>
      <c r="O32" s="175"/>
      <c r="P32" s="175"/>
      <c r="Q32" s="175"/>
    </row>
    <row r="33" spans="2:17" ht="14.4" x14ac:dyDescent="0.3">
      <c r="B33" s="127" t="s">
        <v>31</v>
      </c>
      <c r="C33" s="179">
        <v>1.3615180310130662E-2</v>
      </c>
      <c r="D33" s="180">
        <v>0</v>
      </c>
      <c r="E33" s="180">
        <v>10</v>
      </c>
      <c r="F33" s="182">
        <f t="shared" si="0"/>
        <v>3.9894228040143269</v>
      </c>
      <c r="G33" s="43"/>
      <c r="H33" s="43"/>
      <c r="I33" s="43"/>
      <c r="J33" s="43"/>
      <c r="K33" s="43">
        <f ca="1"/>
        <v>22.5</v>
      </c>
      <c r="L33" s="174">
        <f ca="1"/>
        <v>0.21110000000000001</v>
      </c>
      <c r="M33" s="174">
        <f ca="1"/>
        <v>0.2321</v>
      </c>
      <c r="N33" s="175"/>
      <c r="O33" s="43"/>
      <c r="P33" s="175"/>
      <c r="Q33" s="175"/>
    </row>
    <row r="34" spans="2:17" ht="14.4" x14ac:dyDescent="0.3">
      <c r="B34" s="127" t="s">
        <v>32</v>
      </c>
      <c r="C34" s="179">
        <v>5.1097310460544533E-2</v>
      </c>
      <c r="D34" s="180">
        <v>0</v>
      </c>
      <c r="E34" s="180">
        <v>10</v>
      </c>
      <c r="F34" s="182">
        <f t="shared" si="0"/>
        <v>3.9894228040143269</v>
      </c>
      <c r="G34" s="43"/>
      <c r="H34" s="43"/>
      <c r="I34" s="43"/>
      <c r="J34" s="43"/>
      <c r="K34" s="43">
        <f ca="1"/>
        <v>23.5</v>
      </c>
      <c r="L34" s="174">
        <f ca="1"/>
        <v>0.21110000000000001</v>
      </c>
      <c r="M34" s="174">
        <f ca="1"/>
        <v>0.21959999999999999</v>
      </c>
      <c r="N34" s="175"/>
      <c r="O34" s="175"/>
      <c r="P34" s="175"/>
      <c r="Q34" s="175"/>
    </row>
    <row r="35" spans="2:17" ht="14.4" x14ac:dyDescent="0.3">
      <c r="B35" s="127" t="s">
        <v>33</v>
      </c>
      <c r="C35" s="179">
        <v>4.7964595738926225E-2</v>
      </c>
      <c r="D35" s="180">
        <v>0</v>
      </c>
      <c r="E35" s="180">
        <v>10</v>
      </c>
      <c r="F35" s="182">
        <f t="shared" si="0"/>
        <v>3.9894228040143269</v>
      </c>
      <c r="G35" s="43"/>
      <c r="H35" s="43"/>
      <c r="I35" s="43"/>
      <c r="J35" s="43"/>
      <c r="K35" s="43">
        <f ca="1"/>
        <v>24.5</v>
      </c>
      <c r="L35" s="174">
        <f ca="1"/>
        <v>0.1618</v>
      </c>
      <c r="M35" s="174">
        <f ca="1"/>
        <v>0.2079</v>
      </c>
      <c r="N35" s="175"/>
      <c r="O35" s="175"/>
      <c r="P35" s="175"/>
      <c r="Q35" s="175"/>
    </row>
    <row r="36" spans="2:17" ht="14.4" x14ac:dyDescent="0.3">
      <c r="B36" s="127" t="s">
        <v>34</v>
      </c>
      <c r="C36" s="179">
        <v>2.7715742084559729E-2</v>
      </c>
      <c r="D36" s="180">
        <v>0</v>
      </c>
      <c r="E36" s="180">
        <v>10</v>
      </c>
      <c r="F36" s="182">
        <f t="shared" si="0"/>
        <v>3.9894228040143269</v>
      </c>
      <c r="G36" s="43"/>
      <c r="H36" s="43"/>
      <c r="I36" s="43"/>
      <c r="J36" s="43"/>
      <c r="K36" s="43">
        <f ca="1"/>
        <v>25.5</v>
      </c>
      <c r="L36" s="174">
        <f ca="1"/>
        <v>0.1618</v>
      </c>
      <c r="M36" s="174">
        <f ca="1"/>
        <v>0.1966</v>
      </c>
      <c r="N36" s="175"/>
      <c r="O36" s="175"/>
      <c r="P36" s="175"/>
      <c r="Q36" s="175"/>
    </row>
    <row r="37" spans="2:17" ht="14.4" x14ac:dyDescent="0.3">
      <c r="B37" s="127" t="s">
        <v>35</v>
      </c>
      <c r="C37" s="179">
        <v>4.2290259884820089E-2</v>
      </c>
      <c r="D37" s="180">
        <v>0</v>
      </c>
      <c r="E37" s="180">
        <v>10</v>
      </c>
      <c r="F37" s="182">
        <f t="shared" si="0"/>
        <v>3.9894228040143269</v>
      </c>
      <c r="G37" s="43"/>
      <c r="H37" s="43"/>
      <c r="I37" s="43"/>
      <c r="J37" s="43"/>
      <c r="K37" s="43">
        <f ca="1"/>
        <v>26.5</v>
      </c>
      <c r="L37" s="174">
        <f ca="1"/>
        <v>0.1618</v>
      </c>
      <c r="M37" s="174">
        <f ca="1"/>
        <v>0.18609999999999999</v>
      </c>
      <c r="N37" s="175"/>
      <c r="O37" s="175"/>
      <c r="P37" s="175"/>
      <c r="Q37" s="175"/>
    </row>
    <row r="38" spans="2:17" ht="14.4" x14ac:dyDescent="0.3">
      <c r="B38" s="127" t="s">
        <v>36</v>
      </c>
      <c r="C38" s="179">
        <v>1.7433586391671967E-2</v>
      </c>
      <c r="D38" s="180">
        <v>0</v>
      </c>
      <c r="E38" s="180">
        <v>10</v>
      </c>
      <c r="F38" s="182">
        <f t="shared" si="0"/>
        <v>3.9894228040143269</v>
      </c>
      <c r="G38" s="43"/>
      <c r="H38" s="43"/>
      <c r="I38" s="43"/>
      <c r="J38" s="43"/>
      <c r="K38" s="43">
        <f ca="1"/>
        <v>27.5</v>
      </c>
      <c r="L38" s="174">
        <f ca="1"/>
        <v>0.1618</v>
      </c>
      <c r="M38" s="174">
        <f ca="1"/>
        <v>0.1762</v>
      </c>
      <c r="N38" s="175"/>
      <c r="O38" s="175"/>
      <c r="P38" s="175"/>
      <c r="Q38" s="175"/>
    </row>
    <row r="39" spans="2:17" ht="14.4" x14ac:dyDescent="0.3">
      <c r="B39" s="127" t="s">
        <v>37</v>
      </c>
      <c r="C39" s="179">
        <v>1.7969010706826154E-2</v>
      </c>
      <c r="D39" s="180">
        <v>0</v>
      </c>
      <c r="E39" s="180">
        <v>10</v>
      </c>
      <c r="F39" s="182">
        <f t="shared" si="0"/>
        <v>3.9894228040143269</v>
      </c>
      <c r="G39" s="43"/>
      <c r="H39" s="43"/>
      <c r="I39" s="43"/>
      <c r="J39" s="43"/>
      <c r="K39" s="43">
        <f ca="1"/>
        <v>28.5</v>
      </c>
      <c r="L39" s="174">
        <f ca="1"/>
        <v>0.1217</v>
      </c>
      <c r="M39" s="174">
        <f ca="1"/>
        <v>0.1671</v>
      </c>
      <c r="N39" s="175"/>
      <c r="O39" s="175"/>
      <c r="P39" s="175"/>
      <c r="Q39" s="175"/>
    </row>
    <row r="40" spans="2:17" ht="14.4" x14ac:dyDescent="0.3">
      <c r="B40" s="127" t="s">
        <v>38</v>
      </c>
      <c r="C40" s="179">
        <v>4.0985475198832569E-2</v>
      </c>
      <c r="D40" s="180">
        <v>0</v>
      </c>
      <c r="E40" s="180">
        <v>10</v>
      </c>
      <c r="F40" s="182">
        <f t="shared" si="0"/>
        <v>3.9894228040143269</v>
      </c>
      <c r="G40" s="43"/>
      <c r="H40" s="43"/>
      <c r="I40" s="43"/>
      <c r="J40" s="43"/>
      <c r="K40" s="43">
        <f ca="1"/>
        <v>29.5</v>
      </c>
      <c r="L40" s="174">
        <f ca="1"/>
        <v>0.1217</v>
      </c>
      <c r="M40" s="174">
        <f ca="1"/>
        <v>0.15920000000000001</v>
      </c>
      <c r="N40" s="175"/>
      <c r="O40" s="175"/>
      <c r="P40" s="175"/>
      <c r="Q40" s="175"/>
    </row>
    <row r="41" spans="2:17" ht="14.4" x14ac:dyDescent="0.3">
      <c r="B41" s="127" t="s">
        <v>39</v>
      </c>
      <c r="C41" s="179">
        <v>5.8279676224991597E-2</v>
      </c>
      <c r="D41" s="180">
        <v>0</v>
      </c>
      <c r="E41" s="180">
        <v>10</v>
      </c>
      <c r="F41" s="182">
        <f t="shared" si="0"/>
        <v>3.9894228040143269</v>
      </c>
      <c r="G41" s="43"/>
      <c r="H41" s="43"/>
      <c r="I41" s="43"/>
      <c r="J41" s="43"/>
      <c r="K41" s="43">
        <f ca="1"/>
        <v>30.5</v>
      </c>
      <c r="L41" s="174">
        <f ca="1"/>
        <v>0.1217</v>
      </c>
      <c r="M41" s="174">
        <f ca="1"/>
        <v>0.15179999999999999</v>
      </c>
      <c r="N41" s="175"/>
      <c r="O41" s="175"/>
      <c r="P41" s="175"/>
      <c r="Q41" s="175"/>
    </row>
    <row r="42" spans="2:17" ht="14.4" x14ac:dyDescent="0.3">
      <c r="B42" s="127" t="s">
        <v>40</v>
      </c>
      <c r="C42" s="179">
        <v>4.4779471643291081E-2</v>
      </c>
      <c r="D42" s="180">
        <v>0</v>
      </c>
      <c r="E42" s="180">
        <v>10</v>
      </c>
      <c r="F42" s="182">
        <f t="shared" si="0"/>
        <v>3.9894228040143269</v>
      </c>
      <c r="G42" s="43"/>
      <c r="H42" s="43"/>
      <c r="I42" s="43"/>
      <c r="J42" s="43"/>
      <c r="K42" s="43">
        <f ca="1"/>
        <v>31.5</v>
      </c>
      <c r="L42" s="174">
        <f ca="1"/>
        <v>0.1217</v>
      </c>
      <c r="M42" s="174">
        <f ca="1"/>
        <v>0.1434</v>
      </c>
      <c r="N42" s="175"/>
      <c r="O42" s="175"/>
      <c r="P42" s="175"/>
      <c r="Q42" s="175"/>
    </row>
    <row r="43" spans="2:17" ht="14.4" x14ac:dyDescent="0.3">
      <c r="B43" s="127" t="s">
        <v>41</v>
      </c>
      <c r="C43" s="179">
        <v>3.9193833298076325E-2</v>
      </c>
      <c r="D43" s="180">
        <v>0</v>
      </c>
      <c r="E43" s="180">
        <v>10</v>
      </c>
      <c r="F43" s="182">
        <f t="shared" si="0"/>
        <v>3.9894228040143269</v>
      </c>
      <c r="G43" s="43"/>
      <c r="H43" s="43"/>
      <c r="I43" s="43"/>
      <c r="J43" s="43"/>
      <c r="K43" s="43">
        <f ca="1"/>
        <v>32.5</v>
      </c>
      <c r="L43" s="174">
        <f ca="1"/>
        <v>9.3399999999999997E-2</v>
      </c>
      <c r="M43" s="174">
        <f ca="1"/>
        <v>0.13569999999999999</v>
      </c>
      <c r="N43" s="175"/>
      <c r="O43" s="175"/>
      <c r="P43" s="175"/>
      <c r="Q43" s="175"/>
    </row>
    <row r="44" spans="2:17" ht="14.4" x14ac:dyDescent="0.3">
      <c r="B44" s="127" t="s">
        <v>42</v>
      </c>
      <c r="C44" s="179">
        <v>1.7333681272389982E-2</v>
      </c>
      <c r="D44" s="180">
        <v>0</v>
      </c>
      <c r="E44" s="180">
        <v>10</v>
      </c>
      <c r="F44" s="182">
        <f t="shared" si="0"/>
        <v>3.9894228040143269</v>
      </c>
      <c r="G44" s="43"/>
      <c r="H44" s="43"/>
      <c r="I44" s="43"/>
      <c r="J44" s="43"/>
      <c r="K44" s="43">
        <f ca="1"/>
        <v>33.5</v>
      </c>
      <c r="L44" s="174">
        <f ca="1"/>
        <v>9.3399999999999997E-2</v>
      </c>
      <c r="M44" s="174">
        <f ca="1"/>
        <v>0.1278</v>
      </c>
      <c r="N44" s="175"/>
      <c r="O44" s="175"/>
      <c r="P44" s="175"/>
      <c r="Q44" s="175"/>
    </row>
    <row r="45" spans="2:17" ht="14.4" x14ac:dyDescent="0.3">
      <c r="B45" s="127" t="s">
        <v>43</v>
      </c>
      <c r="C45" s="179">
        <v>5.765502842551537E-2</v>
      </c>
      <c r="D45" s="180">
        <v>0</v>
      </c>
      <c r="E45" s="180">
        <v>10</v>
      </c>
      <c r="F45" s="182">
        <f t="shared" si="0"/>
        <v>3.9894228040143269</v>
      </c>
      <c r="G45" s="43"/>
      <c r="H45" s="43"/>
      <c r="I45" s="43"/>
      <c r="J45" s="43"/>
      <c r="K45" s="43">
        <f ca="1"/>
        <v>34.5</v>
      </c>
      <c r="L45" s="174">
        <f ca="1"/>
        <v>9.3399999999999997E-2</v>
      </c>
      <c r="M45" s="174">
        <f ca="1"/>
        <v>0.12139999999999999</v>
      </c>
      <c r="N45" s="175"/>
      <c r="O45" s="175"/>
      <c r="P45" s="175"/>
      <c r="Q45" s="175"/>
    </row>
    <row r="46" spans="2:17" ht="14.4" x14ac:dyDescent="0.3">
      <c r="B46" s="127" t="s">
        <v>44</v>
      </c>
      <c r="C46" s="179">
        <v>4.6189474771584839E-2</v>
      </c>
      <c r="D46" s="180">
        <v>0</v>
      </c>
      <c r="E46" s="180">
        <v>10</v>
      </c>
      <c r="F46" s="182">
        <f t="shared" si="0"/>
        <v>3.9894228040143269</v>
      </c>
      <c r="G46" s="43"/>
      <c r="H46" s="43"/>
      <c r="I46" s="43"/>
      <c r="J46" s="43"/>
      <c r="K46" s="43">
        <f ca="1"/>
        <v>35.5</v>
      </c>
      <c r="L46" s="174">
        <f ca="1"/>
        <v>9.3399999999999997E-2</v>
      </c>
      <c r="M46" s="174">
        <f ca="1"/>
        <v>0.1164</v>
      </c>
      <c r="N46" s="175"/>
      <c r="O46" s="175"/>
      <c r="P46" s="175"/>
      <c r="Q46" s="175"/>
    </row>
    <row r="47" spans="2:17" ht="14.4" x14ac:dyDescent="0.3">
      <c r="B47" s="127" t="s">
        <v>45</v>
      </c>
      <c r="C47" s="179">
        <v>4.351215126331022E-2</v>
      </c>
      <c r="D47" s="180">
        <v>0</v>
      </c>
      <c r="E47" s="180">
        <v>10</v>
      </c>
      <c r="F47" s="182">
        <f t="shared" si="0"/>
        <v>3.9894228040143269</v>
      </c>
      <c r="G47" s="43"/>
      <c r="H47" s="43"/>
      <c r="I47" s="43"/>
      <c r="J47" s="43"/>
      <c r="K47" s="43">
        <f ca="1"/>
        <v>36.5</v>
      </c>
      <c r="L47" s="174">
        <f ca="1"/>
        <v>7.3999999999999996E-2</v>
      </c>
      <c r="M47" s="174">
        <f ca="1"/>
        <v>0.1099</v>
      </c>
      <c r="N47" s="175"/>
      <c r="O47" s="175"/>
      <c r="P47" s="175"/>
      <c r="Q47" s="175"/>
    </row>
    <row r="48" spans="2:17" ht="14.4" x14ac:dyDescent="0.3">
      <c r="B48" s="127" t="s">
        <v>46</v>
      </c>
      <c r="C48" s="179">
        <v>5.5537925496942336E-2</v>
      </c>
      <c r="D48" s="180">
        <v>0</v>
      </c>
      <c r="E48" s="180">
        <v>10</v>
      </c>
      <c r="F48" s="182">
        <f t="shared" si="0"/>
        <v>3.9894228040143269</v>
      </c>
      <c r="G48" s="43"/>
      <c r="H48" s="43"/>
      <c r="I48" s="43"/>
      <c r="J48" s="43"/>
      <c r="K48" s="43">
        <f ca="1"/>
        <v>37.5</v>
      </c>
      <c r="L48" s="174">
        <f ca="1"/>
        <v>7.3999999999999996E-2</v>
      </c>
      <c r="M48" s="174">
        <f ca="1"/>
        <v>0.1042</v>
      </c>
      <c r="N48" s="175"/>
      <c r="O48" s="175"/>
      <c r="P48" s="175"/>
      <c r="Q48" s="175"/>
    </row>
    <row r="49" spans="2:17" ht="14.4" x14ac:dyDescent="0.3">
      <c r="B49" s="127" t="s">
        <v>47</v>
      </c>
      <c r="C49" s="179">
        <v>4.418789648630915E-2</v>
      </c>
      <c r="D49" s="180">
        <v>0</v>
      </c>
      <c r="E49" s="180">
        <v>10</v>
      </c>
      <c r="F49" s="182">
        <f t="shared" si="0"/>
        <v>3.9894228040143269</v>
      </c>
      <c r="G49" s="43"/>
      <c r="H49" s="43"/>
      <c r="I49" s="43"/>
      <c r="J49" s="43"/>
      <c r="K49" s="43">
        <f ca="1"/>
        <v>38.5</v>
      </c>
      <c r="L49" s="174">
        <f ca="1"/>
        <v>7.3999999999999996E-2</v>
      </c>
      <c r="M49" s="174">
        <f ca="1"/>
        <v>9.9199999999999997E-2</v>
      </c>
      <c r="N49" s="175"/>
      <c r="O49" s="175"/>
      <c r="P49" s="175"/>
      <c r="Q49" s="175"/>
    </row>
    <row r="50" spans="2:17" ht="14.4" x14ac:dyDescent="0.3">
      <c r="B50" s="127" t="s">
        <v>48</v>
      </c>
      <c r="C50" s="179">
        <v>2.7954416297451615E-2</v>
      </c>
      <c r="D50" s="180">
        <v>0</v>
      </c>
      <c r="E50" s="180">
        <v>10</v>
      </c>
      <c r="F50" s="182">
        <f t="shared" si="0"/>
        <v>3.9894228040143269</v>
      </c>
      <c r="G50" s="43"/>
      <c r="H50" s="43"/>
      <c r="I50" s="43"/>
      <c r="J50" s="43"/>
      <c r="K50" s="43">
        <f ca="1"/>
        <v>39.5</v>
      </c>
      <c r="L50" s="174">
        <f ca="1"/>
        <v>7.3999999999999996E-2</v>
      </c>
      <c r="M50" s="174">
        <f ca="1"/>
        <v>9.4500000000000001E-2</v>
      </c>
      <c r="N50" s="175"/>
      <c r="O50" s="175"/>
      <c r="P50" s="175"/>
      <c r="Q50" s="175"/>
    </row>
    <row r="51" spans="2:17" ht="14.4" x14ac:dyDescent="0.3">
      <c r="B51" s="127" t="s">
        <v>49</v>
      </c>
      <c r="C51" s="179">
        <v>1.5012224377166174E-2</v>
      </c>
      <c r="D51" s="180">
        <v>0</v>
      </c>
      <c r="E51" s="180">
        <v>10</v>
      </c>
      <c r="F51" s="182">
        <f t="shared" si="0"/>
        <v>3.9894228040143269</v>
      </c>
      <c r="G51" s="43"/>
      <c r="H51" s="43"/>
      <c r="I51" s="43"/>
      <c r="J51" s="43"/>
      <c r="K51" s="43">
        <f ca="1"/>
        <v>40.5</v>
      </c>
      <c r="L51" s="174">
        <f ca="1"/>
        <v>5.5800000000000002E-2</v>
      </c>
      <c r="M51" s="174">
        <f ca="1"/>
        <v>8.8999999999999996E-2</v>
      </c>
      <c r="N51" s="175"/>
      <c r="O51" s="175"/>
      <c r="P51" s="175"/>
      <c r="Q51" s="175"/>
    </row>
    <row r="52" spans="2:17" ht="14.4" x14ac:dyDescent="0.3">
      <c r="B52" s="127" t="s">
        <v>50</v>
      </c>
      <c r="C52" s="179">
        <v>1.5521411897735201E-2</v>
      </c>
      <c r="D52" s="180">
        <v>0</v>
      </c>
      <c r="E52" s="180">
        <v>10</v>
      </c>
      <c r="F52" s="182">
        <f t="shared" si="0"/>
        <v>3.9894228040143269</v>
      </c>
      <c r="G52" s="43"/>
      <c r="H52" s="43"/>
      <c r="I52" s="43"/>
      <c r="J52" s="43"/>
      <c r="K52" s="43">
        <f ca="1"/>
        <v>41.5</v>
      </c>
      <c r="L52" s="174">
        <f ca="1"/>
        <v>5.5800000000000002E-2</v>
      </c>
      <c r="M52" s="174">
        <f ca="1"/>
        <v>8.4900000000000003E-2</v>
      </c>
      <c r="N52" s="175"/>
      <c r="O52" s="175"/>
      <c r="P52" s="175"/>
      <c r="Q52" s="175"/>
    </row>
    <row r="53" spans="2:17" ht="14.4" x14ac:dyDescent="0.3">
      <c r="B53" s="127" t="s">
        <v>51</v>
      </c>
      <c r="C53" s="179">
        <v>2.157223162682613E-2</v>
      </c>
      <c r="D53" s="180">
        <v>0</v>
      </c>
      <c r="E53" s="180">
        <v>10</v>
      </c>
      <c r="F53" s="182">
        <f t="shared" si="0"/>
        <v>3.9894228040143269</v>
      </c>
      <c r="G53" s="43"/>
      <c r="H53" s="43"/>
      <c r="I53" s="43"/>
      <c r="J53" s="43"/>
      <c r="K53" s="43">
        <f ca="1"/>
        <v>42.5</v>
      </c>
      <c r="L53" s="174">
        <f ca="1"/>
        <v>5.5800000000000002E-2</v>
      </c>
      <c r="M53" s="174">
        <f ca="1"/>
        <v>8.09E-2</v>
      </c>
      <c r="N53" s="175"/>
      <c r="O53" s="175"/>
      <c r="P53" s="175"/>
      <c r="Q53" s="175"/>
    </row>
    <row r="54" spans="2:17" ht="14.4" x14ac:dyDescent="0.3">
      <c r="B54" s="127" t="s">
        <v>52</v>
      </c>
      <c r="C54" s="179">
        <v>3.5163395513282403E-2</v>
      </c>
      <c r="D54" s="180">
        <v>0</v>
      </c>
      <c r="E54" s="180">
        <v>10</v>
      </c>
      <c r="F54" s="182">
        <f t="shared" si="0"/>
        <v>3.9894228040143269</v>
      </c>
      <c r="G54" s="43"/>
      <c r="H54" s="43"/>
      <c r="I54" s="43"/>
      <c r="J54" s="43"/>
      <c r="K54" s="43">
        <f ca="1"/>
        <v>43.5</v>
      </c>
      <c r="L54" s="174">
        <f ca="1"/>
        <v>5.5800000000000002E-2</v>
      </c>
      <c r="M54" s="174">
        <f ca="1"/>
        <v>7.6100000000000001E-2</v>
      </c>
      <c r="N54" s="175"/>
      <c r="O54" s="175"/>
      <c r="P54" s="175"/>
      <c r="Q54" s="175"/>
    </row>
    <row r="55" spans="2:17" ht="14.4" x14ac:dyDescent="0.3">
      <c r="B55" s="127" t="s">
        <v>53</v>
      </c>
      <c r="C55" s="179">
        <v>5.6306018061747697E-2</v>
      </c>
      <c r="D55" s="180">
        <v>0</v>
      </c>
      <c r="E55" s="180">
        <v>10</v>
      </c>
      <c r="F55" s="182">
        <f t="shared" si="0"/>
        <v>3.9894228040143269</v>
      </c>
      <c r="G55" s="43"/>
      <c r="H55" s="43"/>
      <c r="I55" s="43"/>
      <c r="J55" s="43"/>
      <c r="K55" s="43">
        <f ca="1"/>
        <v>44.5</v>
      </c>
      <c r="L55" s="174">
        <f ca="1"/>
        <v>4.2200000000000001E-2</v>
      </c>
      <c r="M55" s="174">
        <f ca="1"/>
        <v>7.17E-2</v>
      </c>
      <c r="N55" s="175"/>
      <c r="O55" s="175"/>
      <c r="P55" s="175"/>
      <c r="Q55" s="175"/>
    </row>
    <row r="56" spans="2:17" ht="14.4" x14ac:dyDescent="0.3">
      <c r="B56" s="127" t="s">
        <v>54</v>
      </c>
      <c r="C56" s="179">
        <v>4.6156779509350557E-2</v>
      </c>
      <c r="D56" s="180">
        <v>0</v>
      </c>
      <c r="E56" s="180">
        <v>10</v>
      </c>
      <c r="F56" s="182">
        <f t="shared" si="0"/>
        <v>3.9894228040143269</v>
      </c>
      <c r="G56" s="43"/>
      <c r="H56" s="43"/>
      <c r="I56" s="43"/>
      <c r="J56" s="43"/>
      <c r="K56" s="43">
        <f ca="1"/>
        <v>45.5</v>
      </c>
      <c r="L56" s="174">
        <f ca="1"/>
        <v>4.2200000000000001E-2</v>
      </c>
      <c r="M56" s="174">
        <f ca="1"/>
        <v>6.8099999999999994E-2</v>
      </c>
      <c r="N56" s="175"/>
      <c r="O56" s="175"/>
      <c r="P56" s="175"/>
      <c r="Q56" s="175"/>
    </row>
    <row r="57" spans="2:17" ht="14.4" x14ac:dyDescent="0.3">
      <c r="B57" s="127" t="s">
        <v>55</v>
      </c>
      <c r="C57" s="179">
        <v>5.0689380103363678E-2</v>
      </c>
      <c r="D57" s="180">
        <v>0</v>
      </c>
      <c r="E57" s="180">
        <v>10</v>
      </c>
      <c r="F57" s="182">
        <f t="shared" si="0"/>
        <v>3.9894228040143269</v>
      </c>
      <c r="G57" s="43"/>
      <c r="H57" s="43"/>
      <c r="I57" s="43"/>
      <c r="J57" s="43"/>
      <c r="K57" s="43">
        <f ca="1"/>
        <v>46.5</v>
      </c>
      <c r="L57" s="174">
        <f ca="1"/>
        <v>4.2200000000000001E-2</v>
      </c>
      <c r="M57" s="174">
        <f ca="1"/>
        <v>6.54E-2</v>
      </c>
      <c r="N57" s="175"/>
      <c r="O57" s="175"/>
      <c r="P57" s="175"/>
      <c r="Q57" s="175"/>
    </row>
    <row r="58" spans="2:17" ht="14.4" x14ac:dyDescent="0.3">
      <c r="B58" s="127" t="s">
        <v>56</v>
      </c>
      <c r="C58" s="179">
        <v>3.4003148309125965E-2</v>
      </c>
      <c r="D58" s="180">
        <v>0</v>
      </c>
      <c r="E58" s="180">
        <v>10</v>
      </c>
      <c r="F58" s="182">
        <f t="shared" si="0"/>
        <v>3.9894228040143269</v>
      </c>
      <c r="G58" s="43"/>
      <c r="H58" s="43"/>
      <c r="I58" s="43"/>
      <c r="J58" s="43"/>
      <c r="K58" s="43">
        <f ca="1"/>
        <v>47.5</v>
      </c>
      <c r="L58" s="174">
        <f ca="1"/>
        <v>4.2200000000000001E-2</v>
      </c>
      <c r="M58" s="174">
        <f ca="1"/>
        <v>6.2E-2</v>
      </c>
      <c r="N58" s="175"/>
      <c r="O58" s="175"/>
      <c r="P58" s="175"/>
      <c r="Q58" s="175"/>
    </row>
    <row r="59" spans="2:17" ht="14.4" x14ac:dyDescent="0.3">
      <c r="B59" s="127" t="s">
        <v>57</v>
      </c>
      <c r="C59" s="179">
        <v>5.0564782920324375E-2</v>
      </c>
      <c r="D59" s="180">
        <v>0</v>
      </c>
      <c r="E59" s="180">
        <v>10</v>
      </c>
      <c r="F59" s="182">
        <f t="shared" si="0"/>
        <v>3.9894228040143269</v>
      </c>
      <c r="G59" s="43"/>
      <c r="H59" s="43"/>
      <c r="I59" s="43"/>
      <c r="J59" s="43"/>
      <c r="K59" s="43">
        <f ca="1"/>
        <v>48.5</v>
      </c>
      <c r="L59" s="174">
        <f ca="1"/>
        <v>3.3500000000000002E-2</v>
      </c>
      <c r="M59" s="174">
        <f ca="1"/>
        <v>5.9499999999999997E-2</v>
      </c>
      <c r="N59" s="175"/>
      <c r="O59" s="175"/>
      <c r="P59" s="175"/>
      <c r="Q59" s="175"/>
    </row>
    <row r="60" spans="2:17" ht="14.4" x14ac:dyDescent="0.3">
      <c r="B60" s="127" t="s">
        <v>58</v>
      </c>
      <c r="C60" s="179">
        <v>1.1121512679766207E-2</v>
      </c>
      <c r="D60" s="180">
        <v>0</v>
      </c>
      <c r="E60" s="180">
        <v>10</v>
      </c>
      <c r="F60" s="182">
        <f t="shared" si="0"/>
        <v>3.9894228040143269</v>
      </c>
      <c r="G60" s="43"/>
      <c r="H60" s="43"/>
      <c r="I60" s="43"/>
      <c r="J60" s="43"/>
      <c r="K60" s="43">
        <f ca="1"/>
        <v>49.5</v>
      </c>
      <c r="L60" s="174">
        <f ca="1"/>
        <v>3.3500000000000002E-2</v>
      </c>
      <c r="M60" s="174">
        <f ca="1"/>
        <v>5.6300000000000003E-2</v>
      </c>
      <c r="N60" s="175"/>
      <c r="O60" s="175"/>
      <c r="P60" s="175"/>
      <c r="Q60" s="175"/>
    </row>
    <row r="61" spans="2:17" ht="14.4" x14ac:dyDescent="0.3">
      <c r="B61" s="127" t="s">
        <v>59</v>
      </c>
      <c r="C61" s="179">
        <v>5.4612467733637558E-2</v>
      </c>
      <c r="D61" s="180">
        <v>0</v>
      </c>
      <c r="E61" s="180">
        <v>10</v>
      </c>
      <c r="F61" s="182">
        <f t="shared" si="0"/>
        <v>3.9894228040143269</v>
      </c>
      <c r="G61" s="43"/>
      <c r="H61" s="43"/>
      <c r="I61" s="43"/>
      <c r="J61" s="43"/>
      <c r="K61" s="43">
        <f ca="1"/>
        <v>50.5</v>
      </c>
      <c r="L61" s="174">
        <f ca="1"/>
        <v>3.3500000000000002E-2</v>
      </c>
      <c r="M61" s="174">
        <f ca="1"/>
        <v>5.3100000000000001E-2</v>
      </c>
      <c r="N61" s="175"/>
      <c r="O61" s="175"/>
      <c r="P61" s="175"/>
      <c r="Q61" s="175"/>
    </row>
    <row r="62" spans="2:17" ht="14.4" x14ac:dyDescent="0.3">
      <c r="B62" s="127" t="s">
        <v>60</v>
      </c>
      <c r="C62" s="179">
        <v>2.7919709353920859E-2</v>
      </c>
      <c r="D62" s="180">
        <v>0</v>
      </c>
      <c r="E62" s="180">
        <v>10</v>
      </c>
      <c r="F62" s="182">
        <f t="shared" si="0"/>
        <v>3.9894228040143269</v>
      </c>
      <c r="G62" s="43"/>
      <c r="H62" s="43"/>
      <c r="I62" s="43"/>
      <c r="J62" s="43"/>
      <c r="K62" s="43">
        <f ca="1"/>
        <v>51.5</v>
      </c>
      <c r="L62" s="174">
        <f ca="1"/>
        <v>3.3500000000000002E-2</v>
      </c>
      <c r="M62" s="174">
        <f ca="1"/>
        <v>5.1200000000000002E-2</v>
      </c>
      <c r="N62" s="175"/>
      <c r="O62" s="175"/>
      <c r="P62" s="175"/>
      <c r="Q62" s="175"/>
    </row>
    <row r="63" spans="2:17" ht="14.4" x14ac:dyDescent="0.3">
      <c r="B63" s="127" t="s">
        <v>61</v>
      </c>
      <c r="C63" s="179">
        <v>3.3428195952452465E-2</v>
      </c>
      <c r="D63" s="180">
        <v>0</v>
      </c>
      <c r="E63" s="180">
        <v>10</v>
      </c>
      <c r="F63" s="182">
        <f t="shared" si="0"/>
        <v>3.9894228040143269</v>
      </c>
      <c r="G63" s="43"/>
      <c r="H63" s="43"/>
      <c r="I63" s="43"/>
      <c r="J63" s="43"/>
      <c r="K63" s="43">
        <f ca="1"/>
        <v>52.5</v>
      </c>
      <c r="L63" s="174">
        <f ca="1"/>
        <v>2.63E-2</v>
      </c>
      <c r="M63" s="174">
        <f ca="1"/>
        <v>4.8800000000000003E-2</v>
      </c>
      <c r="N63" s="175"/>
      <c r="O63" s="175"/>
      <c r="P63" s="175"/>
      <c r="Q63" s="175"/>
    </row>
    <row r="64" spans="2:17" ht="14.4" x14ac:dyDescent="0.3">
      <c r="B64" s="127" t="s">
        <v>62</v>
      </c>
      <c r="C64" s="179">
        <v>2.618858810416811E-2</v>
      </c>
      <c r="D64" s="180">
        <v>0</v>
      </c>
      <c r="E64" s="180">
        <v>10</v>
      </c>
      <c r="F64" s="182">
        <f t="shared" si="0"/>
        <v>3.9894228040143269</v>
      </c>
      <c r="G64" s="43"/>
      <c r="H64" s="43"/>
      <c r="I64" s="43"/>
      <c r="J64" s="43"/>
      <c r="K64" s="43">
        <f ca="1"/>
        <v>53.5</v>
      </c>
      <c r="L64" s="174">
        <f ca="1"/>
        <v>2.63E-2</v>
      </c>
      <c r="M64" s="174">
        <f ca="1"/>
        <v>4.5600000000000002E-2</v>
      </c>
      <c r="N64" s="175"/>
      <c r="O64" s="175"/>
      <c r="P64" s="175"/>
      <c r="Q64" s="175"/>
    </row>
    <row r="65" spans="2:17" ht="14.4" x14ac:dyDescent="0.3">
      <c r="B65" s="127" t="s">
        <v>63</v>
      </c>
      <c r="C65" s="179">
        <v>4.1361270030128724E-2</v>
      </c>
      <c r="D65" s="180">
        <v>0</v>
      </c>
      <c r="E65" s="180">
        <v>10</v>
      </c>
      <c r="F65" s="182">
        <f t="shared" si="0"/>
        <v>3.9894228040143269</v>
      </c>
      <c r="G65" s="43"/>
      <c r="H65" s="43"/>
      <c r="I65" s="43"/>
      <c r="J65" s="43"/>
      <c r="K65" s="43">
        <f ca="1"/>
        <v>54.5</v>
      </c>
      <c r="L65" s="174">
        <f ca="1"/>
        <v>2.63E-2</v>
      </c>
      <c r="M65" s="174">
        <f ca="1"/>
        <v>4.3999999999999997E-2</v>
      </c>
      <c r="N65" s="175"/>
      <c r="O65" s="175"/>
      <c r="P65" s="175"/>
      <c r="Q65" s="175"/>
    </row>
    <row r="66" spans="2:17" ht="14.4" x14ac:dyDescent="0.3">
      <c r="B66" s="127" t="s">
        <v>64</v>
      </c>
      <c r="C66" s="179">
        <v>3.2147056399910764E-2</v>
      </c>
      <c r="D66" s="180">
        <v>0</v>
      </c>
      <c r="E66" s="180">
        <v>10</v>
      </c>
      <c r="F66" s="182">
        <f t="shared" si="0"/>
        <v>3.9894228040143269</v>
      </c>
      <c r="G66" s="43"/>
      <c r="H66" s="43"/>
      <c r="I66" s="43"/>
      <c r="J66" s="43"/>
      <c r="K66" s="43">
        <f ca="1"/>
        <v>55.5</v>
      </c>
      <c r="L66" s="174">
        <f ca="1"/>
        <v>2.63E-2</v>
      </c>
      <c r="M66" s="174">
        <f ca="1"/>
        <v>4.1200000000000001E-2</v>
      </c>
      <c r="N66" s="175"/>
      <c r="O66" s="175"/>
      <c r="P66" s="175"/>
      <c r="Q66" s="175"/>
    </row>
    <row r="67" spans="2:17" ht="14.4" x14ac:dyDescent="0.3">
      <c r="B67" s="127" t="s">
        <v>65</v>
      </c>
      <c r="C67" s="179">
        <v>1.5089149020477585E-2</v>
      </c>
      <c r="D67" s="180">
        <v>0</v>
      </c>
      <c r="E67" s="180">
        <v>10</v>
      </c>
      <c r="F67" s="182">
        <f t="shared" si="0"/>
        <v>3.9894228040143269</v>
      </c>
      <c r="G67" s="43"/>
      <c r="H67" s="43"/>
      <c r="I67" s="43"/>
      <c r="J67" s="43"/>
      <c r="K67" s="43">
        <f ca="1"/>
        <v>56.5</v>
      </c>
      <c r="L67" s="174">
        <f ca="1"/>
        <v>2.1600000000000001E-2</v>
      </c>
      <c r="M67" s="174">
        <f ca="1"/>
        <v>3.9600000000000003E-2</v>
      </c>
      <c r="N67" s="175"/>
      <c r="O67" s="175"/>
      <c r="P67" s="175"/>
      <c r="Q67" s="175"/>
    </row>
    <row r="68" spans="2:17" ht="14.4" x14ac:dyDescent="0.3">
      <c r="B68" s="127" t="s">
        <v>66</v>
      </c>
      <c r="C68" s="179">
        <v>2.4009519224489163E-2</v>
      </c>
      <c r="D68" s="180">
        <v>0</v>
      </c>
      <c r="E68" s="180">
        <v>10</v>
      </c>
      <c r="F68" s="182">
        <f t="shared" si="0"/>
        <v>3.9894228040143269</v>
      </c>
      <c r="G68" s="43"/>
      <c r="H68" s="43"/>
      <c r="I68" s="43"/>
      <c r="J68" s="43"/>
      <c r="K68" s="43">
        <f ca="1"/>
        <v>57.5</v>
      </c>
      <c r="L68" s="174">
        <f ca="1"/>
        <v>2.1600000000000001E-2</v>
      </c>
      <c r="M68" s="174">
        <f ca="1"/>
        <v>3.73E-2</v>
      </c>
      <c r="N68" s="175"/>
      <c r="O68" s="175"/>
      <c r="P68" s="175"/>
      <c r="Q68" s="175"/>
    </row>
    <row r="69" spans="2:17" ht="14.4" x14ac:dyDescent="0.3">
      <c r="B69" s="127" t="s">
        <v>67</v>
      </c>
      <c r="C69" s="179">
        <v>3.9168989035856951E-2</v>
      </c>
      <c r="D69" s="180">
        <v>0</v>
      </c>
      <c r="E69" s="180">
        <v>10</v>
      </c>
      <c r="F69" s="182">
        <f t="shared" si="0"/>
        <v>3.9894228040143269</v>
      </c>
      <c r="G69" s="43"/>
      <c r="H69" s="43"/>
      <c r="I69" s="43"/>
      <c r="J69" s="43"/>
      <c r="K69" s="43">
        <f ca="1"/>
        <v>58.5</v>
      </c>
      <c r="L69" s="174">
        <f ca="1"/>
        <v>2.1600000000000001E-2</v>
      </c>
      <c r="M69" s="174">
        <f ca="1"/>
        <v>3.4299999999999997E-2</v>
      </c>
      <c r="N69" s="175"/>
      <c r="O69" s="175"/>
      <c r="P69" s="175"/>
      <c r="Q69" s="175"/>
    </row>
    <row r="70" spans="2:17" ht="14.4" x14ac:dyDescent="0.3">
      <c r="B70" s="127" t="s">
        <v>68</v>
      </c>
      <c r="C70" s="179">
        <v>5.3624060880904843E-2</v>
      </c>
      <c r="D70" s="180">
        <v>0</v>
      </c>
      <c r="E70" s="180">
        <v>10</v>
      </c>
      <c r="F70" s="182">
        <f t="shared" si="0"/>
        <v>3.9894228040143269</v>
      </c>
      <c r="G70" s="43"/>
      <c r="H70" s="43"/>
      <c r="I70" s="43"/>
      <c r="J70" s="43"/>
      <c r="K70" s="43">
        <f ca="1"/>
        <v>59.5</v>
      </c>
      <c r="L70" s="174">
        <f ca="1"/>
        <v>2.1600000000000001E-2</v>
      </c>
      <c r="M70" s="174">
        <f ca="1"/>
        <v>3.3000000000000002E-2</v>
      </c>
      <c r="N70" s="175"/>
      <c r="O70" s="175"/>
      <c r="P70" s="175"/>
      <c r="Q70" s="175"/>
    </row>
    <row r="71" spans="2:17" ht="14.4" x14ac:dyDescent="0.3">
      <c r="B71" s="127" t="s">
        <v>69</v>
      </c>
      <c r="C71" s="179">
        <v>1.0500776099467498E-2</v>
      </c>
      <c r="D71" s="180">
        <v>0</v>
      </c>
      <c r="E71" s="180">
        <v>10</v>
      </c>
      <c r="F71" s="182">
        <f t="shared" si="0"/>
        <v>3.9894228040143269</v>
      </c>
      <c r="G71" s="43"/>
      <c r="H71" s="43"/>
      <c r="I71" s="43"/>
      <c r="J71" s="43"/>
      <c r="K71" s="43">
        <f ca="1"/>
        <v>60.5</v>
      </c>
      <c r="L71" s="174">
        <f ca="1"/>
        <v>1.6799999999999999E-2</v>
      </c>
      <c r="M71" s="174">
        <f ca="1"/>
        <v>3.1699999999999999E-2</v>
      </c>
      <c r="N71" s="175"/>
      <c r="O71" s="175"/>
      <c r="P71" s="175"/>
      <c r="Q71" s="175"/>
    </row>
    <row r="72" spans="2:17" ht="14.4" x14ac:dyDescent="0.3">
      <c r="B72" s="127" t="s">
        <v>70</v>
      </c>
      <c r="C72" s="179">
        <v>4.3211385513956577E-2</v>
      </c>
      <c r="D72" s="180">
        <v>0</v>
      </c>
      <c r="E72" s="180">
        <v>10</v>
      </c>
      <c r="F72" s="182">
        <f t="shared" si="0"/>
        <v>3.9894228040143269</v>
      </c>
      <c r="G72" s="43"/>
      <c r="H72" s="43"/>
      <c r="I72" s="43"/>
      <c r="J72" s="43"/>
      <c r="K72" s="43">
        <f ca="1"/>
        <v>61.5</v>
      </c>
      <c r="L72" s="174">
        <f ca="1"/>
        <v>1.6799999999999999E-2</v>
      </c>
      <c r="M72" s="174">
        <f ca="1"/>
        <v>3.0300000000000001E-2</v>
      </c>
      <c r="N72" s="175"/>
      <c r="O72" s="175"/>
      <c r="P72" s="175"/>
      <c r="Q72" s="175"/>
    </row>
    <row r="73" spans="2:17" ht="14.4" x14ac:dyDescent="0.3">
      <c r="B73" s="127" t="s">
        <v>71</v>
      </c>
      <c r="C73" s="179">
        <v>1.7857517196967383E-2</v>
      </c>
      <c r="D73" s="180">
        <v>0</v>
      </c>
      <c r="E73" s="180">
        <v>10</v>
      </c>
      <c r="F73" s="182">
        <f t="shared" si="0"/>
        <v>3.9894228040143269</v>
      </c>
      <c r="G73" s="43"/>
      <c r="H73" s="43"/>
      <c r="I73" s="43"/>
      <c r="J73" s="43"/>
      <c r="K73" s="43">
        <f ca="1"/>
        <v>62.5</v>
      </c>
      <c r="L73" s="174">
        <f ca="1"/>
        <v>1.6799999999999999E-2</v>
      </c>
      <c r="M73" s="174">
        <f ca="1"/>
        <v>2.81E-2</v>
      </c>
      <c r="N73" s="175"/>
      <c r="O73" s="175"/>
      <c r="P73" s="175"/>
      <c r="Q73" s="175"/>
    </row>
    <row r="74" spans="2:17" ht="14.4" x14ac:dyDescent="0.3">
      <c r="B74" s="127" t="s">
        <v>72</v>
      </c>
      <c r="C74" s="179">
        <v>1.9518400443841878E-2</v>
      </c>
      <c r="D74" s="180">
        <v>0</v>
      </c>
      <c r="E74" s="180">
        <v>10</v>
      </c>
      <c r="F74" s="182">
        <f t="shared" si="0"/>
        <v>3.9894228040143269</v>
      </c>
      <c r="G74" s="43"/>
      <c r="H74" s="43"/>
      <c r="I74" s="43"/>
      <c r="J74" s="43"/>
      <c r="K74" s="43">
        <f ca="1"/>
        <v>63.5</v>
      </c>
      <c r="L74" s="174">
        <f ca="1"/>
        <v>1.6799999999999999E-2</v>
      </c>
      <c r="M74" s="174">
        <f ca="1"/>
        <v>2.6599999999999999E-2</v>
      </c>
      <c r="N74" s="175"/>
      <c r="O74" s="175"/>
      <c r="P74" s="175"/>
      <c r="Q74" s="175"/>
    </row>
    <row r="75" spans="2:17" ht="14.4" x14ac:dyDescent="0.3">
      <c r="B75" s="127" t="s">
        <v>73</v>
      </c>
      <c r="C75" s="179">
        <v>3.8533603495343051E-2</v>
      </c>
      <c r="D75" s="180">
        <v>0</v>
      </c>
      <c r="E75" s="180">
        <v>10</v>
      </c>
      <c r="F75" s="182">
        <f t="shared" ref="F75:F138" si="1">(D75*NORMSDIST(D75/E75)+E75*NORMDIST(D75/E75,0,1,FALSE()))</f>
        <v>3.9894228040143269</v>
      </c>
      <c r="G75" s="43"/>
      <c r="H75" s="43"/>
      <c r="I75" s="43"/>
      <c r="J75" s="43"/>
      <c r="K75" s="43">
        <f ca="1"/>
        <v>64.5</v>
      </c>
      <c r="L75" s="174">
        <f ca="1"/>
        <v>1.2800000000000001E-2</v>
      </c>
      <c r="M75" s="174">
        <f ca="1"/>
        <v>2.4899999999999999E-2</v>
      </c>
      <c r="N75" s="175"/>
      <c r="O75" s="175"/>
      <c r="P75" s="175"/>
      <c r="Q75" s="175"/>
    </row>
    <row r="76" spans="2:17" ht="14.4" x14ac:dyDescent="0.3">
      <c r="B76" s="127" t="s">
        <v>74</v>
      </c>
      <c r="C76" s="179">
        <v>1.5813541297820789E-2</v>
      </c>
      <c r="D76" s="180">
        <v>0</v>
      </c>
      <c r="E76" s="180">
        <v>10</v>
      </c>
      <c r="F76" s="182">
        <f t="shared" si="1"/>
        <v>3.9894228040143269</v>
      </c>
      <c r="G76" s="43"/>
      <c r="H76" s="43"/>
      <c r="I76" s="43"/>
      <c r="J76" s="43"/>
      <c r="K76" s="43">
        <f ca="1"/>
        <v>65.5</v>
      </c>
      <c r="L76" s="174">
        <f ca="1"/>
        <v>1.2800000000000001E-2</v>
      </c>
      <c r="M76" s="174">
        <f ca="1"/>
        <v>2.3800000000000002E-2</v>
      </c>
      <c r="N76" s="175"/>
      <c r="O76" s="175"/>
      <c r="P76" s="175"/>
      <c r="Q76" s="175"/>
    </row>
    <row r="77" spans="2:17" ht="14.4" x14ac:dyDescent="0.3">
      <c r="B77" s="127" t="s">
        <v>75</v>
      </c>
      <c r="C77" s="179">
        <v>2.3169377265808352E-2</v>
      </c>
      <c r="D77" s="180">
        <v>0</v>
      </c>
      <c r="E77" s="180">
        <v>10</v>
      </c>
      <c r="F77" s="182">
        <f t="shared" si="1"/>
        <v>3.9894228040143269</v>
      </c>
      <c r="G77" s="43"/>
      <c r="H77" s="43"/>
      <c r="I77" s="43"/>
      <c r="J77" s="43"/>
      <c r="K77" s="43">
        <f ca="1"/>
        <v>66.5</v>
      </c>
      <c r="L77" s="174">
        <f ca="1"/>
        <v>1.2800000000000001E-2</v>
      </c>
      <c r="M77" s="174">
        <f ca="1"/>
        <v>2.29E-2</v>
      </c>
      <c r="N77" s="175"/>
      <c r="O77" s="175"/>
      <c r="P77" s="175"/>
      <c r="Q77" s="175"/>
    </row>
    <row r="78" spans="2:17" ht="14.4" x14ac:dyDescent="0.3">
      <c r="B78" s="127" t="s">
        <v>76</v>
      </c>
      <c r="C78" s="179">
        <v>1.2808418018688986E-2</v>
      </c>
      <c r="D78" s="180">
        <v>0</v>
      </c>
      <c r="E78" s="180">
        <v>10</v>
      </c>
      <c r="F78" s="182">
        <f t="shared" si="1"/>
        <v>3.9894228040143269</v>
      </c>
      <c r="G78" s="43"/>
      <c r="H78" s="43"/>
      <c r="I78" s="43"/>
      <c r="J78" s="43"/>
      <c r="K78" s="43">
        <f ca="1"/>
        <v>67.5</v>
      </c>
      <c r="L78" s="174">
        <f ca="1"/>
        <v>1.2800000000000001E-2</v>
      </c>
      <c r="M78" s="174">
        <f ca="1"/>
        <v>2.2100000000000002E-2</v>
      </c>
      <c r="N78" s="175"/>
      <c r="O78" s="175"/>
      <c r="P78" s="175"/>
      <c r="Q78" s="175"/>
    </row>
    <row r="79" spans="2:17" ht="14.4" x14ac:dyDescent="0.3">
      <c r="B79" s="127" t="s">
        <v>77</v>
      </c>
      <c r="C79" s="179">
        <v>5.1501652740637914E-2</v>
      </c>
      <c r="D79" s="180">
        <v>0</v>
      </c>
      <c r="E79" s="180">
        <v>10</v>
      </c>
      <c r="F79" s="182">
        <f t="shared" si="1"/>
        <v>3.9894228040143269</v>
      </c>
      <c r="G79" s="43"/>
      <c r="H79" s="43"/>
      <c r="I79" s="43"/>
      <c r="J79" s="43"/>
      <c r="K79" s="43">
        <f ca="1"/>
        <v>68.5</v>
      </c>
      <c r="L79" s="174">
        <f ca="1"/>
        <v>9.7999999999999997E-3</v>
      </c>
      <c r="M79" s="174">
        <f ca="1"/>
        <v>2.0899999999999998E-2</v>
      </c>
      <c r="N79" s="175"/>
      <c r="O79" s="175"/>
      <c r="P79" s="175"/>
      <c r="Q79" s="175"/>
    </row>
    <row r="80" spans="2:17" ht="14.4" x14ac:dyDescent="0.3">
      <c r="B80" s="127" t="s">
        <v>78</v>
      </c>
      <c r="C80" s="179">
        <v>2.9701392454439583E-2</v>
      </c>
      <c r="D80" s="180">
        <v>0</v>
      </c>
      <c r="E80" s="180">
        <v>10</v>
      </c>
      <c r="F80" s="182">
        <f t="shared" si="1"/>
        <v>3.9894228040143269</v>
      </c>
      <c r="G80" s="43"/>
      <c r="H80" s="43"/>
      <c r="I80" s="43"/>
      <c r="J80" s="43"/>
      <c r="K80" s="43">
        <f ca="1"/>
        <v>69.5</v>
      </c>
      <c r="L80" s="174">
        <f ca="1"/>
        <v>9.7999999999999997E-3</v>
      </c>
      <c r="M80" s="174">
        <f ca="1"/>
        <v>1.9699999999999999E-2</v>
      </c>
      <c r="N80" s="175"/>
      <c r="O80" s="175"/>
      <c r="P80" s="175"/>
      <c r="Q80" s="175"/>
    </row>
    <row r="81" spans="2:17" ht="14.4" x14ac:dyDescent="0.3">
      <c r="B81" s="127" t="s">
        <v>79</v>
      </c>
      <c r="C81" s="179">
        <v>1.7767038418650235E-2</v>
      </c>
      <c r="D81" s="180">
        <v>0</v>
      </c>
      <c r="E81" s="180">
        <v>10</v>
      </c>
      <c r="F81" s="182">
        <f t="shared" si="1"/>
        <v>3.9894228040143269</v>
      </c>
      <c r="G81" s="43"/>
      <c r="H81" s="43"/>
      <c r="I81" s="43"/>
      <c r="J81" s="43"/>
      <c r="K81" s="43">
        <f ca="1"/>
        <v>70.5</v>
      </c>
      <c r="L81" s="174">
        <f ca="1"/>
        <v>9.7999999999999997E-3</v>
      </c>
      <c r="M81" s="174">
        <f ca="1"/>
        <v>1.84E-2</v>
      </c>
      <c r="N81" s="175"/>
      <c r="O81" s="175"/>
      <c r="P81" s="175"/>
      <c r="Q81" s="175"/>
    </row>
    <row r="82" spans="2:17" ht="14.4" x14ac:dyDescent="0.3">
      <c r="B82" s="127" t="s">
        <v>80</v>
      </c>
      <c r="C82" s="179">
        <v>5.3066185870611141E-2</v>
      </c>
      <c r="D82" s="180">
        <v>0</v>
      </c>
      <c r="E82" s="180">
        <v>10</v>
      </c>
      <c r="F82" s="182">
        <f t="shared" si="1"/>
        <v>3.9894228040143269</v>
      </c>
      <c r="G82" s="43"/>
      <c r="H82" s="43"/>
      <c r="I82" s="43"/>
      <c r="J82" s="43"/>
      <c r="K82" s="43">
        <f ca="1"/>
        <v>71.5</v>
      </c>
      <c r="L82" s="174">
        <f ca="1"/>
        <v>9.7999999999999997E-3</v>
      </c>
      <c r="M82" s="174">
        <f ca="1"/>
        <v>1.7600000000000001E-2</v>
      </c>
      <c r="N82" s="175"/>
      <c r="O82" s="175"/>
      <c r="P82" s="175"/>
      <c r="Q82" s="175"/>
    </row>
    <row r="83" spans="2:17" ht="14.4" x14ac:dyDescent="0.3">
      <c r="B83" s="127" t="s">
        <v>81</v>
      </c>
      <c r="C83" s="179">
        <v>3.2321087874118117E-2</v>
      </c>
      <c r="D83" s="180">
        <v>0</v>
      </c>
      <c r="E83" s="180">
        <v>10</v>
      </c>
      <c r="F83" s="182">
        <f t="shared" si="1"/>
        <v>3.9894228040143269</v>
      </c>
      <c r="G83" s="43"/>
      <c r="H83" s="43"/>
      <c r="I83" s="43"/>
      <c r="J83" s="43"/>
      <c r="K83" s="43">
        <f ca="1"/>
        <v>72.5</v>
      </c>
      <c r="L83" s="174">
        <f ca="1"/>
        <v>8.3000000000000001E-3</v>
      </c>
      <c r="M83" s="174">
        <f ca="1"/>
        <v>1.72E-2</v>
      </c>
      <c r="N83" s="175"/>
      <c r="O83" s="175"/>
      <c r="P83" s="175"/>
      <c r="Q83" s="175"/>
    </row>
    <row r="84" spans="2:17" ht="14.4" x14ac:dyDescent="0.3">
      <c r="B84" s="127" t="s">
        <v>82</v>
      </c>
      <c r="C84" s="179">
        <v>5.8905792036143677E-2</v>
      </c>
      <c r="D84" s="180">
        <v>0</v>
      </c>
      <c r="E84" s="180">
        <v>10</v>
      </c>
      <c r="F84" s="182">
        <f t="shared" si="1"/>
        <v>3.9894228040143269</v>
      </c>
      <c r="G84" s="43"/>
      <c r="H84" s="43"/>
      <c r="I84" s="43"/>
      <c r="J84" s="43"/>
      <c r="K84" s="43">
        <f ca="1"/>
        <v>73.5</v>
      </c>
      <c r="L84" s="174">
        <f ca="1"/>
        <v>8.3000000000000001E-3</v>
      </c>
      <c r="M84" s="174">
        <f ca="1"/>
        <v>1.67E-2</v>
      </c>
      <c r="N84" s="175"/>
      <c r="O84" s="175"/>
      <c r="P84" s="175"/>
      <c r="Q84" s="175"/>
    </row>
    <row r="85" spans="2:17" ht="14.4" x14ac:dyDescent="0.3">
      <c r="B85" s="127" t="s">
        <v>83</v>
      </c>
      <c r="C85" s="179">
        <v>4.2919788177887788E-2</v>
      </c>
      <c r="D85" s="180">
        <v>0</v>
      </c>
      <c r="E85" s="180">
        <v>10</v>
      </c>
      <c r="F85" s="182">
        <f t="shared" si="1"/>
        <v>3.9894228040143269</v>
      </c>
      <c r="G85" s="43"/>
      <c r="H85" s="43"/>
      <c r="I85" s="43"/>
      <c r="J85" s="43"/>
      <c r="K85" s="43">
        <f ca="1"/>
        <v>74.5</v>
      </c>
      <c r="L85" s="174">
        <f ca="1"/>
        <v>8.3000000000000001E-3</v>
      </c>
      <c r="M85" s="174">
        <f ca="1"/>
        <v>1.5599999999999999E-2</v>
      </c>
      <c r="N85" s="175"/>
      <c r="O85" s="175"/>
      <c r="P85" s="175"/>
      <c r="Q85" s="175"/>
    </row>
    <row r="86" spans="2:17" ht="14.4" x14ac:dyDescent="0.3">
      <c r="B86" s="127" t="s">
        <v>84</v>
      </c>
      <c r="C86" s="179">
        <v>5.3531102918674418E-2</v>
      </c>
      <c r="D86" s="180">
        <v>0</v>
      </c>
      <c r="E86" s="180">
        <v>10</v>
      </c>
      <c r="F86" s="182">
        <f t="shared" si="1"/>
        <v>3.9894228040143269</v>
      </c>
      <c r="G86" s="43"/>
      <c r="H86" s="43"/>
      <c r="I86" s="43"/>
      <c r="J86" s="43"/>
      <c r="K86" s="43">
        <f ca="1"/>
        <v>75.5</v>
      </c>
      <c r="L86" s="174">
        <f ca="1"/>
        <v>8.3000000000000001E-3</v>
      </c>
      <c r="M86" s="174">
        <f ca="1"/>
        <v>1.4999999999999999E-2</v>
      </c>
      <c r="N86" s="175"/>
      <c r="O86" s="175"/>
      <c r="P86" s="175"/>
      <c r="Q86" s="175"/>
    </row>
    <row r="87" spans="2:17" ht="14.4" x14ac:dyDescent="0.3">
      <c r="B87" s="127" t="s">
        <v>85</v>
      </c>
      <c r="C87" s="179">
        <v>1.0063864735211144E-2</v>
      </c>
      <c r="D87" s="180">
        <v>0</v>
      </c>
      <c r="E87" s="180">
        <v>10</v>
      </c>
      <c r="F87" s="182">
        <f t="shared" si="1"/>
        <v>3.9894228040143269</v>
      </c>
      <c r="G87" s="43"/>
      <c r="H87" s="43"/>
      <c r="I87" s="43"/>
      <c r="J87" s="43"/>
      <c r="K87" s="43">
        <f ca="1"/>
        <v>76.5</v>
      </c>
      <c r="L87" s="174">
        <f ca="1"/>
        <v>6.1999999999999998E-3</v>
      </c>
      <c r="M87" s="174">
        <f ca="1"/>
        <v>1.44E-2</v>
      </c>
      <c r="N87" s="175"/>
      <c r="O87" s="175"/>
      <c r="P87" s="175"/>
      <c r="Q87" s="175"/>
    </row>
    <row r="88" spans="2:17" ht="14.4" x14ac:dyDescent="0.3">
      <c r="B88" s="127" t="s">
        <v>86</v>
      </c>
      <c r="C88" s="179">
        <v>5.5583706535991047E-2</v>
      </c>
      <c r="D88" s="180">
        <v>0</v>
      </c>
      <c r="E88" s="180">
        <v>10</v>
      </c>
      <c r="F88" s="182">
        <f t="shared" si="1"/>
        <v>3.9894228040143269</v>
      </c>
      <c r="G88" s="43"/>
      <c r="H88" s="43"/>
      <c r="I88" s="43"/>
      <c r="J88" s="43"/>
      <c r="K88" s="43">
        <f ca="1"/>
        <v>77.5</v>
      </c>
      <c r="L88" s="174">
        <f ca="1"/>
        <v>6.1999999999999998E-3</v>
      </c>
      <c r="M88" s="174">
        <f ca="1"/>
        <v>1.37E-2</v>
      </c>
      <c r="N88" s="175"/>
      <c r="O88" s="175"/>
      <c r="P88" s="175"/>
      <c r="Q88" s="175"/>
    </row>
    <row r="89" spans="2:17" ht="14.4" x14ac:dyDescent="0.3">
      <c r="B89" s="127" t="s">
        <v>87</v>
      </c>
      <c r="C89" s="179">
        <v>3.5127725196994988E-2</v>
      </c>
      <c r="D89" s="180">
        <v>0</v>
      </c>
      <c r="E89" s="180">
        <v>10</v>
      </c>
      <c r="F89" s="182">
        <f t="shared" si="1"/>
        <v>3.9894228040143269</v>
      </c>
      <c r="G89" s="43"/>
      <c r="H89" s="43"/>
      <c r="I89" s="43"/>
      <c r="J89" s="43"/>
      <c r="K89" s="43">
        <f ca="1"/>
        <v>78.5</v>
      </c>
      <c r="L89" s="174">
        <f ca="1"/>
        <v>6.1999999999999998E-3</v>
      </c>
      <c r="M89" s="174">
        <f ca="1"/>
        <v>1.3299999999999999E-2</v>
      </c>
      <c r="N89" s="175"/>
      <c r="O89" s="175"/>
      <c r="P89" s="175"/>
      <c r="Q89" s="175"/>
    </row>
    <row r="90" spans="2:17" ht="14.4" x14ac:dyDescent="0.3">
      <c r="B90" s="127" t="s">
        <v>88</v>
      </c>
      <c r="C90" s="179">
        <v>1.1226584145960509E-2</v>
      </c>
      <c r="D90" s="180">
        <v>0</v>
      </c>
      <c r="E90" s="180">
        <v>10</v>
      </c>
      <c r="F90" s="182">
        <f t="shared" si="1"/>
        <v>3.9894228040143269</v>
      </c>
      <c r="G90" s="43"/>
      <c r="H90" s="43"/>
      <c r="I90" s="43"/>
      <c r="J90" s="43"/>
      <c r="K90" s="43">
        <f ca="1"/>
        <v>79.5</v>
      </c>
      <c r="L90" s="174">
        <f ca="1"/>
        <v>6.1999999999999998E-3</v>
      </c>
      <c r="M90" s="174">
        <f ca="1"/>
        <v>1.29E-2</v>
      </c>
      <c r="N90" s="175"/>
      <c r="O90" s="175"/>
      <c r="P90" s="175"/>
      <c r="Q90" s="175"/>
    </row>
    <row r="91" spans="2:17" ht="14.4" x14ac:dyDescent="0.3">
      <c r="B91" s="127" t="s">
        <v>89</v>
      </c>
      <c r="C91" s="179">
        <v>5.5744092219655317E-2</v>
      </c>
      <c r="D91" s="180">
        <v>0</v>
      </c>
      <c r="E91" s="180">
        <v>10</v>
      </c>
      <c r="F91" s="182">
        <f t="shared" si="1"/>
        <v>3.9894228040143269</v>
      </c>
      <c r="G91" s="43"/>
      <c r="H91" s="43"/>
      <c r="I91" s="43"/>
      <c r="J91" s="43"/>
      <c r="K91" s="43">
        <f ca="1"/>
        <v>80.5</v>
      </c>
      <c r="L91" s="174">
        <f ca="1"/>
        <v>5.1000000000000004E-3</v>
      </c>
      <c r="M91" s="174">
        <f ca="1"/>
        <v>1.2E-2</v>
      </c>
      <c r="N91" s="175"/>
      <c r="O91" s="175"/>
      <c r="P91" s="175"/>
      <c r="Q91" s="175"/>
    </row>
    <row r="92" spans="2:17" ht="14.4" x14ac:dyDescent="0.3">
      <c r="B92" s="127" t="s">
        <v>90</v>
      </c>
      <c r="C92" s="179">
        <v>5.0558476172952081E-2</v>
      </c>
      <c r="D92" s="180">
        <v>0</v>
      </c>
      <c r="E92" s="180">
        <v>10</v>
      </c>
      <c r="F92" s="182">
        <f t="shared" si="1"/>
        <v>3.9894228040143269</v>
      </c>
      <c r="G92" s="43"/>
      <c r="H92" s="43"/>
      <c r="I92" s="43"/>
      <c r="J92" s="43"/>
      <c r="K92" s="43">
        <f ca="1"/>
        <v>81.5</v>
      </c>
      <c r="L92" s="174">
        <f ca="1"/>
        <v>5.1000000000000004E-3</v>
      </c>
      <c r="M92" s="174">
        <f ca="1"/>
        <v>1.1299999999999999E-2</v>
      </c>
      <c r="N92" s="175"/>
      <c r="O92" s="175"/>
      <c r="P92" s="175"/>
      <c r="Q92" s="175"/>
    </row>
    <row r="93" spans="2:17" ht="14.4" x14ac:dyDescent="0.3">
      <c r="B93" s="127" t="s">
        <v>91</v>
      </c>
      <c r="C93" s="179">
        <v>4.9898086051732647E-2</v>
      </c>
      <c r="D93" s="180">
        <v>0</v>
      </c>
      <c r="E93" s="180">
        <v>10</v>
      </c>
      <c r="F93" s="182">
        <f t="shared" si="1"/>
        <v>3.9894228040143269</v>
      </c>
      <c r="G93" s="43"/>
      <c r="H93" s="43"/>
      <c r="I93" s="43"/>
      <c r="J93" s="43"/>
      <c r="K93" s="43">
        <f ca="1"/>
        <v>82.5</v>
      </c>
      <c r="L93" s="174">
        <f ca="1"/>
        <v>5.1000000000000004E-3</v>
      </c>
      <c r="M93" s="174">
        <f ca="1"/>
        <v>1.0200000000000001E-2</v>
      </c>
      <c r="N93" s="175"/>
      <c r="O93" s="175"/>
      <c r="P93" s="175"/>
      <c r="Q93" s="175"/>
    </row>
    <row r="94" spans="2:17" ht="14.4" x14ac:dyDescent="0.3">
      <c r="B94" s="127" t="s">
        <v>92</v>
      </c>
      <c r="C94" s="179">
        <v>2.5855306662931815E-2</v>
      </c>
      <c r="D94" s="180">
        <v>0</v>
      </c>
      <c r="E94" s="180">
        <v>10</v>
      </c>
      <c r="F94" s="182">
        <f t="shared" si="1"/>
        <v>3.9894228040143269</v>
      </c>
      <c r="G94" s="43"/>
      <c r="H94" s="43"/>
      <c r="I94" s="43"/>
      <c r="J94" s="43"/>
      <c r="K94" s="43">
        <f ca="1"/>
        <v>83.5</v>
      </c>
      <c r="L94" s="174">
        <f ca="1"/>
        <v>5.1000000000000004E-3</v>
      </c>
      <c r="M94" s="174">
        <f ca="1"/>
        <v>9.4999999999999998E-3</v>
      </c>
      <c r="N94" s="175"/>
      <c r="O94" s="175"/>
      <c r="P94" s="175"/>
      <c r="Q94" s="175"/>
    </row>
    <row r="95" spans="2:17" ht="14.4" x14ac:dyDescent="0.3">
      <c r="B95" s="127" t="s">
        <v>93</v>
      </c>
      <c r="C95" s="179">
        <v>4.4337533290376804E-2</v>
      </c>
      <c r="D95" s="180">
        <v>0</v>
      </c>
      <c r="E95" s="180">
        <v>10</v>
      </c>
      <c r="F95" s="182">
        <f t="shared" si="1"/>
        <v>3.9894228040143269</v>
      </c>
      <c r="G95" s="43"/>
      <c r="H95" s="43"/>
      <c r="I95" s="43"/>
      <c r="J95" s="43"/>
      <c r="K95" s="43">
        <f ca="1"/>
        <v>84.5</v>
      </c>
      <c r="L95" s="174">
        <f ca="1"/>
        <v>4.4999999999999997E-3</v>
      </c>
      <c r="M95" s="174">
        <f ca="1"/>
        <v>8.9999999999999993E-3</v>
      </c>
      <c r="N95" s="175"/>
      <c r="O95" s="175"/>
      <c r="P95" s="175"/>
      <c r="Q95" s="175"/>
    </row>
    <row r="96" spans="2:17" ht="14.4" x14ac:dyDescent="0.3">
      <c r="B96" s="127" t="s">
        <v>94</v>
      </c>
      <c r="C96" s="179">
        <v>5.8706975909464706E-2</v>
      </c>
      <c r="D96" s="180">
        <v>0</v>
      </c>
      <c r="E96" s="180">
        <v>10</v>
      </c>
      <c r="F96" s="182">
        <f t="shared" si="1"/>
        <v>3.9894228040143269</v>
      </c>
      <c r="G96" s="43"/>
      <c r="H96" s="43"/>
      <c r="I96" s="43"/>
      <c r="J96" s="43"/>
      <c r="K96" s="43">
        <f ca="1"/>
        <v>85.5</v>
      </c>
      <c r="L96" s="174">
        <f ca="1"/>
        <v>4.4999999999999997E-3</v>
      </c>
      <c r="M96" s="174">
        <f ca="1"/>
        <v>8.5000000000000006E-3</v>
      </c>
      <c r="N96" s="175"/>
      <c r="O96" s="175"/>
      <c r="P96" s="175"/>
      <c r="Q96" s="175"/>
    </row>
    <row r="97" spans="2:17" ht="14.4" x14ac:dyDescent="0.3">
      <c r="B97" s="127" t="s">
        <v>95</v>
      </c>
      <c r="C97" s="179">
        <v>5.8701584242954706E-2</v>
      </c>
      <c r="D97" s="180">
        <v>0</v>
      </c>
      <c r="E97" s="180">
        <v>10</v>
      </c>
      <c r="F97" s="182">
        <f t="shared" si="1"/>
        <v>3.9894228040143269</v>
      </c>
      <c r="G97" s="43"/>
      <c r="H97" s="43"/>
      <c r="I97" s="43"/>
      <c r="J97" s="43"/>
      <c r="K97" s="43">
        <f ca="1"/>
        <v>86.5</v>
      </c>
      <c r="L97" s="174">
        <f ca="1"/>
        <v>4.4999999999999997E-3</v>
      </c>
      <c r="M97" s="174">
        <f ca="1"/>
        <v>8.0999999999999996E-3</v>
      </c>
      <c r="N97" s="175"/>
      <c r="O97" s="175"/>
      <c r="P97" s="175"/>
      <c r="Q97" s="175"/>
    </row>
    <row r="98" spans="2:17" ht="14.4" x14ac:dyDescent="0.3">
      <c r="B98" s="127" t="s">
        <v>96</v>
      </c>
      <c r="C98" s="179">
        <v>2.7323300614843407E-2</v>
      </c>
      <c r="D98" s="180">
        <v>0</v>
      </c>
      <c r="E98" s="180">
        <v>10</v>
      </c>
      <c r="F98" s="182">
        <f t="shared" si="1"/>
        <v>3.9894228040143269</v>
      </c>
      <c r="G98" s="43"/>
      <c r="H98" s="43"/>
      <c r="I98" s="43"/>
      <c r="J98" s="43"/>
      <c r="K98" s="43">
        <f ca="1"/>
        <v>87.5</v>
      </c>
      <c r="L98" s="174">
        <f ca="1"/>
        <v>4.4999999999999997E-3</v>
      </c>
      <c r="M98" s="174">
        <f ca="1"/>
        <v>7.7999999999999996E-3</v>
      </c>
      <c r="N98" s="175"/>
      <c r="O98" s="175"/>
      <c r="P98" s="175"/>
      <c r="Q98" s="175"/>
    </row>
    <row r="99" spans="2:17" ht="14.4" x14ac:dyDescent="0.3">
      <c r="B99" s="127" t="s">
        <v>97</v>
      </c>
      <c r="C99" s="179">
        <v>5.4679778811735379E-2</v>
      </c>
      <c r="D99" s="180">
        <v>0</v>
      </c>
      <c r="E99" s="180">
        <v>10</v>
      </c>
      <c r="F99" s="182">
        <f t="shared" si="1"/>
        <v>3.9894228040143269</v>
      </c>
      <c r="G99" s="43"/>
      <c r="H99" s="43"/>
      <c r="I99" s="43"/>
      <c r="J99" s="43"/>
      <c r="K99" s="43">
        <f ca="1"/>
        <v>88.5</v>
      </c>
      <c r="L99" s="174">
        <f ca="1"/>
        <v>3.5999999999999999E-3</v>
      </c>
      <c r="M99" s="174">
        <f ca="1"/>
        <v>7.7000000000000002E-3</v>
      </c>
      <c r="N99" s="175"/>
      <c r="O99" s="175"/>
      <c r="P99" s="175"/>
      <c r="Q99" s="175"/>
    </row>
    <row r="100" spans="2:17" ht="14.4" x14ac:dyDescent="0.3">
      <c r="B100" s="127" t="s">
        <v>98</v>
      </c>
      <c r="C100" s="179">
        <v>2.9441998849312728E-2</v>
      </c>
      <c r="D100" s="180">
        <v>0</v>
      </c>
      <c r="E100" s="180">
        <v>10</v>
      </c>
      <c r="F100" s="182">
        <f t="shared" si="1"/>
        <v>3.9894228040143269</v>
      </c>
      <c r="G100" s="43"/>
      <c r="H100" s="43"/>
      <c r="I100" s="43"/>
      <c r="J100" s="43"/>
      <c r="K100" s="43">
        <f ca="1"/>
        <v>89.5</v>
      </c>
      <c r="L100" s="174">
        <f ca="1"/>
        <v>3.5999999999999999E-3</v>
      </c>
      <c r="M100" s="174">
        <f ca="1"/>
        <v>7.3000000000000001E-3</v>
      </c>
      <c r="N100" s="175"/>
      <c r="O100" s="175"/>
      <c r="P100" s="175"/>
      <c r="Q100" s="175"/>
    </row>
    <row r="101" spans="2:17" ht="14.4" x14ac:dyDescent="0.3">
      <c r="B101" s="127" t="s">
        <v>99</v>
      </c>
      <c r="C101" s="179">
        <v>1.6504632543618284E-2</v>
      </c>
      <c r="D101" s="180">
        <v>0</v>
      </c>
      <c r="E101" s="180">
        <v>10</v>
      </c>
      <c r="F101" s="182">
        <f t="shared" si="1"/>
        <v>3.9894228040143269</v>
      </c>
      <c r="G101" s="43"/>
      <c r="H101" s="43"/>
      <c r="I101" s="43"/>
      <c r="J101" s="43"/>
      <c r="K101" s="43">
        <f ca="1"/>
        <v>90.5</v>
      </c>
      <c r="L101" s="174">
        <f ca="1"/>
        <v>3.5999999999999999E-3</v>
      </c>
      <c r="M101" s="174">
        <f ca="1"/>
        <v>7.3000000000000001E-3</v>
      </c>
      <c r="N101" s="175"/>
      <c r="O101" s="175"/>
      <c r="P101" s="175"/>
      <c r="Q101" s="175"/>
    </row>
    <row r="102" spans="2:17" ht="14.4" x14ac:dyDescent="0.3">
      <c r="B102" s="127" t="s">
        <v>100</v>
      </c>
      <c r="C102" s="179">
        <v>4.4190677631661693E-2</v>
      </c>
      <c r="D102" s="180">
        <v>0</v>
      </c>
      <c r="E102" s="180">
        <v>10</v>
      </c>
      <c r="F102" s="182">
        <f t="shared" si="1"/>
        <v>3.9894228040143269</v>
      </c>
      <c r="G102" s="43"/>
      <c r="H102" s="43"/>
      <c r="I102" s="43"/>
      <c r="J102" s="43"/>
      <c r="K102" s="43">
        <f ca="1"/>
        <v>91.5</v>
      </c>
      <c r="L102" s="174">
        <f ca="1"/>
        <v>3.5999999999999999E-3</v>
      </c>
      <c r="M102" s="174">
        <f ca="1"/>
        <v>6.7999999999999996E-3</v>
      </c>
      <c r="N102" s="175"/>
      <c r="O102" s="175"/>
      <c r="P102" s="175"/>
      <c r="Q102" s="175"/>
    </row>
    <row r="103" spans="2:17" ht="14.4" x14ac:dyDescent="0.3">
      <c r="B103" s="127" t="s">
        <v>101</v>
      </c>
      <c r="C103" s="179">
        <v>3.9704576857221258E-2</v>
      </c>
      <c r="D103" s="180">
        <v>0</v>
      </c>
      <c r="E103" s="180">
        <v>10</v>
      </c>
      <c r="F103" s="182">
        <f t="shared" si="1"/>
        <v>3.9894228040143269</v>
      </c>
      <c r="G103" s="43"/>
      <c r="H103" s="43"/>
      <c r="I103" s="43"/>
      <c r="J103" s="43"/>
      <c r="K103" s="43">
        <f ca="1"/>
        <v>92.5</v>
      </c>
      <c r="L103" s="174">
        <f ca="1"/>
        <v>2.8999999999999998E-3</v>
      </c>
      <c r="M103" s="174">
        <f ca="1"/>
        <v>6.4999999999999997E-3</v>
      </c>
      <c r="N103" s="175"/>
      <c r="O103" s="175"/>
      <c r="P103" s="175"/>
      <c r="Q103" s="175"/>
    </row>
    <row r="104" spans="2:17" ht="14.4" x14ac:dyDescent="0.3">
      <c r="B104" s="127" t="s">
        <v>102</v>
      </c>
      <c r="C104" s="179">
        <v>4.4752590449524593E-2</v>
      </c>
      <c r="D104" s="180">
        <v>0</v>
      </c>
      <c r="E104" s="180">
        <v>10</v>
      </c>
      <c r="F104" s="182">
        <f t="shared" si="1"/>
        <v>3.9894228040143269</v>
      </c>
      <c r="G104" s="43"/>
      <c r="H104" s="43"/>
      <c r="I104" s="43"/>
      <c r="J104" s="43"/>
      <c r="K104" s="43">
        <f ca="1"/>
        <v>93.5</v>
      </c>
      <c r="L104" s="174">
        <f ca="1"/>
        <v>2.8999999999999998E-3</v>
      </c>
      <c r="M104" s="174">
        <f ca="1"/>
        <v>6.1000000000000004E-3</v>
      </c>
      <c r="N104" s="175"/>
      <c r="O104" s="175"/>
      <c r="P104" s="175"/>
      <c r="Q104" s="175"/>
    </row>
    <row r="105" spans="2:17" ht="14.4" x14ac:dyDescent="0.3">
      <c r="B105" s="127" t="s">
        <v>103</v>
      </c>
      <c r="C105" s="179">
        <v>5.160074538353198E-2</v>
      </c>
      <c r="D105" s="180">
        <v>0</v>
      </c>
      <c r="E105" s="180">
        <v>10</v>
      </c>
      <c r="F105" s="182">
        <f t="shared" si="1"/>
        <v>3.9894228040143269</v>
      </c>
      <c r="G105" s="43"/>
      <c r="H105" s="43"/>
      <c r="I105" s="43"/>
      <c r="J105" s="43"/>
      <c r="K105" s="43">
        <f ca="1"/>
        <v>94.5</v>
      </c>
      <c r="L105" s="174">
        <f ca="1"/>
        <v>2.8999999999999998E-3</v>
      </c>
      <c r="M105" s="174">
        <f ca="1"/>
        <v>5.7000000000000002E-3</v>
      </c>
      <c r="N105" s="175"/>
      <c r="O105" s="175"/>
      <c r="P105" s="175"/>
      <c r="Q105" s="175"/>
    </row>
    <row r="106" spans="2:17" ht="14.4" x14ac:dyDescent="0.3">
      <c r="B106" s="127" t="s">
        <v>104</v>
      </c>
      <c r="C106" s="179">
        <v>3.0255073821127423E-2</v>
      </c>
      <c r="D106" s="180">
        <v>0</v>
      </c>
      <c r="E106" s="180">
        <v>10</v>
      </c>
      <c r="F106" s="182">
        <f t="shared" si="1"/>
        <v>3.9894228040143269</v>
      </c>
      <c r="G106" s="43"/>
      <c r="H106" s="43"/>
      <c r="I106" s="43"/>
      <c r="J106" s="43"/>
      <c r="K106" s="43">
        <f ca="1"/>
        <v>95.5</v>
      </c>
      <c r="L106" s="174">
        <f ca="1"/>
        <v>2.8999999999999998E-3</v>
      </c>
      <c r="M106" s="174">
        <f ca="1"/>
        <v>5.5999999999999999E-3</v>
      </c>
      <c r="N106" s="175"/>
      <c r="O106" s="175"/>
      <c r="P106" s="175"/>
      <c r="Q106" s="175"/>
    </row>
    <row r="107" spans="2:17" ht="14.4" x14ac:dyDescent="0.3">
      <c r="B107" s="127" t="s">
        <v>105</v>
      </c>
      <c r="C107" s="179">
        <v>3.2723195601631748E-2</v>
      </c>
      <c r="D107" s="180">
        <v>0</v>
      </c>
      <c r="E107" s="180">
        <v>10</v>
      </c>
      <c r="F107" s="182">
        <f t="shared" si="1"/>
        <v>3.9894228040143269</v>
      </c>
      <c r="G107" s="43"/>
      <c r="H107" s="43"/>
      <c r="I107" s="43"/>
      <c r="J107" s="43"/>
      <c r="K107" s="43">
        <f ca="1"/>
        <v>96.5</v>
      </c>
      <c r="L107" s="174">
        <f ca="1"/>
        <v>2.3E-3</v>
      </c>
      <c r="M107" s="174">
        <f ca="1"/>
        <v>5.4000000000000003E-3</v>
      </c>
      <c r="N107" s="175"/>
      <c r="O107" s="175"/>
      <c r="P107" s="175"/>
      <c r="Q107" s="175"/>
    </row>
    <row r="108" spans="2:17" ht="14.4" x14ac:dyDescent="0.3">
      <c r="B108" s="127" t="s">
        <v>106</v>
      </c>
      <c r="C108" s="179">
        <v>5.2825407181449562E-2</v>
      </c>
      <c r="D108" s="180">
        <v>0</v>
      </c>
      <c r="E108" s="180">
        <v>10</v>
      </c>
      <c r="F108" s="182">
        <f t="shared" si="1"/>
        <v>3.9894228040143269</v>
      </c>
      <c r="G108" s="43"/>
      <c r="H108" s="43"/>
      <c r="I108" s="43"/>
      <c r="J108" s="43"/>
      <c r="K108" s="43">
        <f ca="1"/>
        <v>97.5</v>
      </c>
      <c r="L108" s="174">
        <f ca="1"/>
        <v>2.3E-3</v>
      </c>
      <c r="M108" s="174">
        <f ca="1"/>
        <v>5.1000000000000004E-3</v>
      </c>
      <c r="N108" s="175"/>
      <c r="O108" s="175"/>
      <c r="P108" s="175"/>
      <c r="Q108" s="175"/>
    </row>
    <row r="109" spans="2:17" ht="14.4" x14ac:dyDescent="0.3">
      <c r="B109" s="127" t="s">
        <v>107</v>
      </c>
      <c r="C109" s="179">
        <v>4.4849324341440774E-2</v>
      </c>
      <c r="D109" s="180">
        <v>0</v>
      </c>
      <c r="E109" s="180">
        <v>10</v>
      </c>
      <c r="F109" s="182">
        <f t="shared" si="1"/>
        <v>3.9894228040143269</v>
      </c>
      <c r="G109" s="43"/>
      <c r="H109" s="43"/>
      <c r="I109" s="43"/>
      <c r="J109" s="43"/>
      <c r="K109" s="43">
        <f ca="1"/>
        <v>98.5</v>
      </c>
      <c r="L109" s="174">
        <f ca="1"/>
        <v>2.3E-3</v>
      </c>
      <c r="M109" s="174">
        <f ca="1"/>
        <v>4.8999999999999998E-3</v>
      </c>
      <c r="N109" s="175"/>
      <c r="O109" s="175"/>
      <c r="P109" s="175"/>
      <c r="Q109" s="175"/>
    </row>
    <row r="110" spans="2:17" ht="14.4" x14ac:dyDescent="0.3">
      <c r="B110" s="127" t="s">
        <v>108</v>
      </c>
      <c r="C110" s="179">
        <v>1.7070972843064101E-2</v>
      </c>
      <c r="D110" s="180">
        <v>0</v>
      </c>
      <c r="E110" s="180">
        <v>10</v>
      </c>
      <c r="F110" s="182">
        <f t="shared" si="1"/>
        <v>3.9894228040143269</v>
      </c>
      <c r="G110" s="43"/>
      <c r="H110" s="43"/>
      <c r="I110" s="43"/>
      <c r="J110" s="43"/>
      <c r="K110" s="43">
        <f ca="1"/>
        <v>99.5</v>
      </c>
      <c r="L110" s="174">
        <f ca="1"/>
        <v>2.3E-3</v>
      </c>
      <c r="M110" s="174">
        <f ca="1"/>
        <v>4.7999999999999996E-3</v>
      </c>
      <c r="N110" s="175"/>
      <c r="O110" s="175"/>
      <c r="P110" s="175"/>
      <c r="Q110" s="175"/>
    </row>
    <row r="111" spans="2:17" ht="14.4" x14ac:dyDescent="0.3">
      <c r="B111" s="127" t="s">
        <v>109</v>
      </c>
      <c r="C111" s="179">
        <v>3.1823569699111522E-2</v>
      </c>
      <c r="D111" s="180">
        <v>0</v>
      </c>
      <c r="E111" s="180">
        <v>10</v>
      </c>
      <c r="F111" s="182">
        <f t="shared" si="1"/>
        <v>3.9894228040143269</v>
      </c>
      <c r="G111" s="43"/>
      <c r="H111" s="43"/>
      <c r="I111" s="43"/>
      <c r="J111" s="43"/>
      <c r="K111" s="43">
        <f ca="1"/>
        <v>100.5</v>
      </c>
      <c r="L111" s="174">
        <f ca="1"/>
        <v>1.6000000000000001E-3</v>
      </c>
      <c r="M111" s="174">
        <f ca="1"/>
        <v>4.4999999999999997E-3</v>
      </c>
      <c r="N111" s="175"/>
      <c r="O111" s="175"/>
      <c r="P111" s="175"/>
      <c r="Q111" s="175"/>
    </row>
    <row r="112" spans="2:17" ht="14.4" x14ac:dyDescent="0.3">
      <c r="B112" s="127" t="s">
        <v>110</v>
      </c>
      <c r="C112" s="179">
        <v>5.0192428357357086E-2</v>
      </c>
      <c r="D112" s="180">
        <v>0</v>
      </c>
      <c r="E112" s="180">
        <v>10</v>
      </c>
      <c r="F112" s="182">
        <f t="shared" si="1"/>
        <v>3.9894228040143269</v>
      </c>
      <c r="G112" s="43"/>
      <c r="H112" s="43"/>
      <c r="I112" s="43"/>
      <c r="J112" s="43"/>
      <c r="K112" s="43">
        <f ca="1"/>
        <v>101.5</v>
      </c>
      <c r="L112" s="174">
        <f ca="1"/>
        <v>1.6000000000000001E-3</v>
      </c>
      <c r="M112" s="174">
        <f ca="1"/>
        <v>4.4000000000000003E-3</v>
      </c>
      <c r="N112" s="175"/>
      <c r="O112" s="175"/>
      <c r="P112" s="175"/>
      <c r="Q112" s="175"/>
    </row>
    <row r="113" spans="2:17" ht="14.4" x14ac:dyDescent="0.3">
      <c r="B113" s="127" t="s">
        <v>111</v>
      </c>
      <c r="C113" s="179">
        <v>2.0874253935716916E-2</v>
      </c>
      <c r="D113" s="180">
        <v>0</v>
      </c>
      <c r="E113" s="180">
        <v>10</v>
      </c>
      <c r="F113" s="182">
        <f t="shared" si="1"/>
        <v>3.9894228040143269</v>
      </c>
      <c r="G113" s="43"/>
      <c r="H113" s="43"/>
      <c r="I113" s="43"/>
      <c r="J113" s="43"/>
      <c r="K113" s="43">
        <f ca="1"/>
        <v>102.5</v>
      </c>
      <c r="L113" s="174">
        <f ca="1"/>
        <v>1.6000000000000001E-3</v>
      </c>
      <c r="M113" s="174">
        <f ca="1"/>
        <v>3.8999999999999998E-3</v>
      </c>
      <c r="N113" s="175"/>
      <c r="O113" s="175"/>
      <c r="P113" s="175"/>
      <c r="Q113" s="175"/>
    </row>
    <row r="114" spans="2:17" ht="14.4" x14ac:dyDescent="0.3">
      <c r="B114" s="127" t="s">
        <v>112</v>
      </c>
      <c r="C114" s="179">
        <v>2.4058659995091634E-2</v>
      </c>
      <c r="D114" s="180">
        <v>0</v>
      </c>
      <c r="E114" s="180">
        <v>10</v>
      </c>
      <c r="F114" s="182">
        <f t="shared" si="1"/>
        <v>3.9894228040143269</v>
      </c>
      <c r="G114" s="43"/>
      <c r="H114" s="43"/>
      <c r="I114" s="43"/>
      <c r="J114" s="43"/>
      <c r="K114" s="43">
        <f ca="1"/>
        <v>103.5</v>
      </c>
      <c r="L114" s="174">
        <f ca="1"/>
        <v>1.6000000000000001E-3</v>
      </c>
      <c r="M114" s="174">
        <f ca="1"/>
        <v>3.8999999999999998E-3</v>
      </c>
      <c r="N114" s="175"/>
      <c r="O114" s="175"/>
      <c r="P114" s="175"/>
      <c r="Q114" s="175"/>
    </row>
    <row r="115" spans="2:17" ht="14.4" x14ac:dyDescent="0.3">
      <c r="B115" s="127" t="s">
        <v>113</v>
      </c>
      <c r="C115" s="179">
        <v>5.6163974081219106E-2</v>
      </c>
      <c r="D115" s="180">
        <v>0</v>
      </c>
      <c r="E115" s="180">
        <v>10</v>
      </c>
      <c r="F115" s="182">
        <f t="shared" si="1"/>
        <v>3.9894228040143269</v>
      </c>
      <c r="G115" s="43"/>
      <c r="H115" s="43"/>
      <c r="I115" s="43"/>
      <c r="J115" s="43"/>
      <c r="K115" s="43">
        <f ca="1"/>
        <v>104.5</v>
      </c>
      <c r="L115" s="174">
        <f ca="1"/>
        <v>1.2999999999999999E-3</v>
      </c>
      <c r="M115" s="174">
        <f ca="1"/>
        <v>3.5000000000000001E-3</v>
      </c>
      <c r="N115" s="175"/>
      <c r="O115" s="175"/>
      <c r="P115" s="175"/>
      <c r="Q115" s="175"/>
    </row>
    <row r="116" spans="2:17" ht="14.4" x14ac:dyDescent="0.3">
      <c r="B116" s="127" t="s">
        <v>114</v>
      </c>
      <c r="C116" s="179">
        <v>5.7039231271710365E-2</v>
      </c>
      <c r="D116" s="180">
        <v>0</v>
      </c>
      <c r="E116" s="180">
        <v>10</v>
      </c>
      <c r="F116" s="182">
        <f t="shared" si="1"/>
        <v>3.9894228040143269</v>
      </c>
      <c r="G116" s="43"/>
      <c r="H116" s="43"/>
      <c r="I116" s="43"/>
      <c r="J116" s="43"/>
      <c r="K116" s="43">
        <f ca="1"/>
        <v>105.5</v>
      </c>
      <c r="L116" s="174">
        <f ca="1"/>
        <v>1.2999999999999999E-3</v>
      </c>
      <c r="M116" s="174">
        <f ca="1"/>
        <v>3.3999999999999998E-3</v>
      </c>
      <c r="N116" s="175"/>
      <c r="O116" s="175"/>
      <c r="P116" s="175"/>
      <c r="Q116" s="175"/>
    </row>
    <row r="117" spans="2:17" ht="14.4" x14ac:dyDescent="0.3">
      <c r="B117" s="127" t="s">
        <v>115</v>
      </c>
      <c r="C117" s="179">
        <v>3.6799423153787938E-2</v>
      </c>
      <c r="D117" s="180">
        <v>0</v>
      </c>
      <c r="E117" s="180">
        <v>10</v>
      </c>
      <c r="F117" s="182">
        <f t="shared" si="1"/>
        <v>3.9894228040143269</v>
      </c>
      <c r="G117" s="43"/>
      <c r="H117" s="43"/>
      <c r="I117" s="43"/>
      <c r="J117" s="43"/>
      <c r="K117" s="43">
        <f ca="1"/>
        <v>106.5</v>
      </c>
      <c r="L117" s="174">
        <f ca="1"/>
        <v>1.2999999999999999E-3</v>
      </c>
      <c r="M117" s="174">
        <f ca="1"/>
        <v>3.3999999999999998E-3</v>
      </c>
      <c r="N117" s="175"/>
      <c r="O117" s="175"/>
      <c r="P117" s="175"/>
      <c r="Q117" s="175"/>
    </row>
    <row r="118" spans="2:17" ht="14.4" x14ac:dyDescent="0.3">
      <c r="B118" s="127" t="s">
        <v>116</v>
      </c>
      <c r="C118" s="179">
        <v>2.8861062929653528E-2</v>
      </c>
      <c r="D118" s="180">
        <v>0</v>
      </c>
      <c r="E118" s="180">
        <v>10</v>
      </c>
      <c r="F118" s="182">
        <f t="shared" si="1"/>
        <v>3.9894228040143269</v>
      </c>
      <c r="G118" s="43"/>
      <c r="H118" s="43"/>
      <c r="I118" s="43"/>
      <c r="J118" s="43"/>
      <c r="K118" s="43">
        <f ca="1"/>
        <v>107.5</v>
      </c>
      <c r="L118" s="174">
        <f ca="1"/>
        <v>1.2999999999999999E-3</v>
      </c>
      <c r="M118" s="174">
        <f ca="1"/>
        <v>3.3E-3</v>
      </c>
      <c r="N118" s="175"/>
      <c r="O118" s="175"/>
      <c r="P118" s="175"/>
      <c r="Q118" s="175"/>
    </row>
    <row r="119" spans="2:17" ht="14.4" x14ac:dyDescent="0.3">
      <c r="B119" s="127" t="s">
        <v>117</v>
      </c>
      <c r="C119" s="179">
        <v>4.8287595734185576E-2</v>
      </c>
      <c r="D119" s="180">
        <v>0</v>
      </c>
      <c r="E119" s="180">
        <v>10</v>
      </c>
      <c r="F119" s="182">
        <f t="shared" si="1"/>
        <v>3.9894228040143269</v>
      </c>
      <c r="G119" s="43"/>
      <c r="H119" s="43"/>
      <c r="I119" s="43"/>
      <c r="J119" s="43"/>
      <c r="K119" s="43">
        <f ca="1"/>
        <v>108.5</v>
      </c>
      <c r="L119" s="174">
        <f ca="1"/>
        <v>1.1000000000000001E-3</v>
      </c>
      <c r="M119" s="174">
        <f ca="1"/>
        <v>3.3E-3</v>
      </c>
      <c r="N119" s="175"/>
      <c r="O119" s="175"/>
      <c r="P119" s="175"/>
      <c r="Q119" s="175"/>
    </row>
    <row r="120" spans="2:17" ht="14.4" x14ac:dyDescent="0.3">
      <c r="B120" s="127" t="s">
        <v>118</v>
      </c>
      <c r="C120" s="179">
        <v>5.2522947561178208E-2</v>
      </c>
      <c r="D120" s="180">
        <v>0</v>
      </c>
      <c r="E120" s="180">
        <v>10</v>
      </c>
      <c r="F120" s="182">
        <f t="shared" si="1"/>
        <v>3.9894228040143269</v>
      </c>
      <c r="G120" s="43"/>
      <c r="H120" s="43"/>
      <c r="I120" s="43"/>
      <c r="J120" s="43"/>
      <c r="K120" s="43">
        <f ca="1"/>
        <v>109.5</v>
      </c>
      <c r="L120" s="174">
        <f ca="1"/>
        <v>1.1000000000000001E-3</v>
      </c>
      <c r="M120" s="174">
        <f ca="1"/>
        <v>3.2000000000000002E-3</v>
      </c>
      <c r="N120" s="175"/>
      <c r="O120" s="175"/>
      <c r="P120" s="175"/>
      <c r="Q120" s="175"/>
    </row>
    <row r="121" spans="2:17" ht="14.4" x14ac:dyDescent="0.3">
      <c r="B121" s="127" t="s">
        <v>119</v>
      </c>
      <c r="C121" s="179">
        <v>1.7792399318923766E-2</v>
      </c>
      <c r="D121" s="180">
        <v>0</v>
      </c>
      <c r="E121" s="180">
        <v>10</v>
      </c>
      <c r="F121" s="182">
        <f t="shared" si="1"/>
        <v>3.9894228040143269</v>
      </c>
      <c r="G121" s="43"/>
      <c r="H121" s="43"/>
      <c r="I121" s="43"/>
      <c r="J121" s="43"/>
      <c r="K121" s="43">
        <f ca="1"/>
        <v>110.5</v>
      </c>
      <c r="L121" s="174">
        <f ca="1"/>
        <v>1.1000000000000001E-3</v>
      </c>
      <c r="M121" s="174">
        <f ca="1"/>
        <v>3.0999999999999999E-3</v>
      </c>
      <c r="N121" s="175"/>
      <c r="O121" s="175"/>
      <c r="P121" s="175"/>
      <c r="Q121" s="175"/>
    </row>
    <row r="122" spans="2:17" ht="14.4" x14ac:dyDescent="0.3">
      <c r="B122" s="127" t="s">
        <v>120</v>
      </c>
      <c r="C122" s="179">
        <v>3.5852257179414537E-2</v>
      </c>
      <c r="D122" s="180">
        <v>0</v>
      </c>
      <c r="E122" s="180">
        <v>10</v>
      </c>
      <c r="F122" s="182">
        <f t="shared" si="1"/>
        <v>3.9894228040143269</v>
      </c>
      <c r="G122" s="43"/>
      <c r="H122" s="43"/>
      <c r="I122" s="43"/>
      <c r="J122" s="43"/>
      <c r="K122" s="43">
        <f ca="1"/>
        <v>111.5</v>
      </c>
      <c r="L122" s="174">
        <f ca="1"/>
        <v>1.1000000000000001E-3</v>
      </c>
      <c r="M122" s="174">
        <f ca="1"/>
        <v>2.8999999999999998E-3</v>
      </c>
      <c r="N122" s="175"/>
      <c r="O122" s="175"/>
      <c r="P122" s="175"/>
      <c r="Q122" s="175"/>
    </row>
    <row r="123" spans="2:17" ht="14.4" x14ac:dyDescent="0.3">
      <c r="B123" s="127" t="s">
        <v>121</v>
      </c>
      <c r="C123" s="179">
        <v>5.8138859906854939E-2</v>
      </c>
      <c r="D123" s="180">
        <v>0</v>
      </c>
      <c r="E123" s="180">
        <v>10</v>
      </c>
      <c r="F123" s="182">
        <f t="shared" si="1"/>
        <v>3.9894228040143269</v>
      </c>
      <c r="G123" s="43"/>
      <c r="H123" s="43"/>
      <c r="I123" s="43"/>
      <c r="J123" s="43"/>
      <c r="K123" s="43">
        <f ca="1"/>
        <v>112.5</v>
      </c>
      <c r="L123" s="174">
        <f ca="1"/>
        <v>6.9999999999999999E-4</v>
      </c>
      <c r="M123" s="174">
        <f ca="1"/>
        <v>2.8E-3</v>
      </c>
      <c r="N123" s="175"/>
      <c r="O123" s="175"/>
      <c r="P123" s="175"/>
      <c r="Q123" s="175"/>
    </row>
    <row r="124" spans="2:17" ht="14.4" x14ac:dyDescent="0.3">
      <c r="B124" s="127" t="s">
        <v>122</v>
      </c>
      <c r="C124" s="179">
        <v>5.8751143423761913E-2</v>
      </c>
      <c r="D124" s="180">
        <v>0</v>
      </c>
      <c r="E124" s="180">
        <v>10</v>
      </c>
      <c r="F124" s="182">
        <f t="shared" si="1"/>
        <v>3.9894228040143269</v>
      </c>
      <c r="G124" s="43"/>
      <c r="H124" s="43"/>
      <c r="I124" s="43"/>
      <c r="J124" s="43"/>
      <c r="K124" s="43">
        <f ca="1"/>
        <v>113.5</v>
      </c>
      <c r="L124" s="174">
        <f ca="1"/>
        <v>6.9999999999999999E-4</v>
      </c>
      <c r="M124" s="174">
        <f ca="1"/>
        <v>2.5999999999999999E-3</v>
      </c>
      <c r="N124" s="175"/>
      <c r="O124" s="175"/>
      <c r="P124" s="175"/>
      <c r="Q124" s="175"/>
    </row>
    <row r="125" spans="2:17" ht="14.4" x14ac:dyDescent="0.3">
      <c r="B125" s="127" t="s">
        <v>123</v>
      </c>
      <c r="C125" s="179">
        <v>2.0708465274109016E-2</v>
      </c>
      <c r="D125" s="180">
        <v>0</v>
      </c>
      <c r="E125" s="180">
        <v>10</v>
      </c>
      <c r="F125" s="182">
        <f t="shared" si="1"/>
        <v>3.9894228040143269</v>
      </c>
      <c r="G125" s="43"/>
      <c r="H125" s="43"/>
      <c r="I125" s="43"/>
      <c r="J125" s="43"/>
      <c r="K125" s="43">
        <f ca="1"/>
        <v>114.5</v>
      </c>
      <c r="L125" s="174">
        <f ca="1"/>
        <v>6.9999999999999999E-4</v>
      </c>
      <c r="M125" s="174">
        <f ca="1"/>
        <v>2.5999999999999999E-3</v>
      </c>
      <c r="N125" s="175"/>
      <c r="O125" s="175"/>
      <c r="P125" s="175"/>
      <c r="Q125" s="175"/>
    </row>
    <row r="126" spans="2:17" ht="14.4" x14ac:dyDescent="0.3">
      <c r="B126" s="127" t="s">
        <v>124</v>
      </c>
      <c r="C126" s="179">
        <v>2.9967057754028817E-2</v>
      </c>
      <c r="D126" s="180">
        <v>0</v>
      </c>
      <c r="E126" s="180">
        <v>10</v>
      </c>
      <c r="F126" s="182">
        <f t="shared" si="1"/>
        <v>3.9894228040143269</v>
      </c>
      <c r="G126" s="43"/>
      <c r="H126" s="43"/>
      <c r="I126" s="43"/>
      <c r="J126" s="43"/>
      <c r="K126" s="43">
        <f ca="1"/>
        <v>115.5</v>
      </c>
      <c r="L126" s="174">
        <f ca="1"/>
        <v>6.9999999999999999E-4</v>
      </c>
      <c r="M126" s="174">
        <f ca="1"/>
        <v>2.5999999999999999E-3</v>
      </c>
      <c r="N126" s="175"/>
      <c r="O126" s="175"/>
      <c r="P126" s="175"/>
      <c r="Q126" s="175"/>
    </row>
    <row r="127" spans="2:17" ht="14.4" x14ac:dyDescent="0.3">
      <c r="B127" s="127" t="s">
        <v>125</v>
      </c>
      <c r="C127" s="179">
        <v>2.1879738418867853E-2</v>
      </c>
      <c r="D127" s="180">
        <v>0</v>
      </c>
      <c r="E127" s="180">
        <v>10</v>
      </c>
      <c r="F127" s="182">
        <f t="shared" si="1"/>
        <v>3.9894228040143269</v>
      </c>
      <c r="G127" s="43"/>
      <c r="H127" s="43"/>
      <c r="I127" s="43"/>
      <c r="J127" s="43"/>
      <c r="K127" s="43">
        <f ca="1"/>
        <v>116.5</v>
      </c>
      <c r="L127" s="174">
        <f ca="1"/>
        <v>4.0000000000000002E-4</v>
      </c>
      <c r="M127" s="174">
        <f ca="1"/>
        <v>2.2000000000000001E-3</v>
      </c>
      <c r="N127" s="175"/>
      <c r="O127" s="175"/>
      <c r="P127" s="175"/>
      <c r="Q127" s="175"/>
    </row>
    <row r="128" spans="2:17" ht="14.4" x14ac:dyDescent="0.3">
      <c r="B128" s="127" t="s">
        <v>126</v>
      </c>
      <c r="C128" s="179">
        <v>5.9090085561982253E-2</v>
      </c>
      <c r="D128" s="180">
        <v>0</v>
      </c>
      <c r="E128" s="180">
        <v>10</v>
      </c>
      <c r="F128" s="182">
        <f t="shared" si="1"/>
        <v>3.9894228040143269</v>
      </c>
      <c r="G128" s="43"/>
      <c r="H128" s="43"/>
      <c r="I128" s="43"/>
      <c r="J128" s="43"/>
      <c r="K128" s="43">
        <f ca="1"/>
        <v>117.5</v>
      </c>
      <c r="L128" s="174">
        <f ca="1"/>
        <v>4.0000000000000002E-4</v>
      </c>
      <c r="M128" s="174">
        <f ca="1"/>
        <v>2E-3</v>
      </c>
      <c r="N128" s="175"/>
      <c r="O128" s="175"/>
      <c r="P128" s="175"/>
      <c r="Q128" s="175"/>
    </row>
    <row r="129" spans="2:17" ht="14.4" x14ac:dyDescent="0.3">
      <c r="B129" s="127" t="s">
        <v>127</v>
      </c>
      <c r="C129" s="179">
        <v>2.8524330741246558E-2</v>
      </c>
      <c r="D129" s="180">
        <v>0</v>
      </c>
      <c r="E129" s="180">
        <v>10</v>
      </c>
      <c r="F129" s="182">
        <f t="shared" si="1"/>
        <v>3.9894228040143269</v>
      </c>
      <c r="G129" s="43"/>
      <c r="H129" s="43"/>
      <c r="I129" s="43"/>
      <c r="J129" s="43"/>
      <c r="K129" s="43">
        <f ca="1"/>
        <v>118.5</v>
      </c>
      <c r="L129" s="174">
        <f ca="1"/>
        <v>4.0000000000000002E-4</v>
      </c>
      <c r="M129" s="174">
        <f ca="1"/>
        <v>1.9E-3</v>
      </c>
      <c r="N129" s="175"/>
      <c r="O129" s="175"/>
      <c r="P129" s="175"/>
      <c r="Q129" s="175"/>
    </row>
    <row r="130" spans="2:17" ht="14.4" x14ac:dyDescent="0.3">
      <c r="B130" s="127" t="s">
        <v>128</v>
      </c>
      <c r="C130" s="179">
        <v>5.5267887169005402E-2</v>
      </c>
      <c r="D130" s="180">
        <v>0</v>
      </c>
      <c r="E130" s="180">
        <v>10</v>
      </c>
      <c r="F130" s="182">
        <f t="shared" si="1"/>
        <v>3.9894228040143269</v>
      </c>
      <c r="G130" s="43"/>
      <c r="H130" s="43"/>
      <c r="I130" s="43"/>
      <c r="J130" s="43"/>
      <c r="K130" s="43">
        <f ca="1"/>
        <v>119.5</v>
      </c>
      <c r="L130" s="174">
        <f ca="1"/>
        <v>4.0000000000000002E-4</v>
      </c>
      <c r="M130" s="174">
        <f ca="1"/>
        <v>1.6999999999999999E-3</v>
      </c>
      <c r="N130" s="175"/>
      <c r="O130" s="175"/>
      <c r="P130" s="175"/>
      <c r="Q130" s="175"/>
    </row>
    <row r="131" spans="2:17" ht="14.4" x14ac:dyDescent="0.3">
      <c r="B131" s="127" t="s">
        <v>129</v>
      </c>
      <c r="C131" s="179">
        <v>3.6863114661378156E-2</v>
      </c>
      <c r="D131" s="180">
        <v>0</v>
      </c>
      <c r="E131" s="180">
        <v>10</v>
      </c>
      <c r="F131" s="182">
        <f t="shared" si="1"/>
        <v>3.9894228040143269</v>
      </c>
      <c r="G131" s="43"/>
      <c r="H131" s="43"/>
      <c r="I131" s="43"/>
      <c r="J131" s="43"/>
      <c r="K131" s="43">
        <f ca="1"/>
        <v>120.5</v>
      </c>
      <c r="L131" s="174">
        <f ca="1"/>
        <v>2.9999999999999997E-4</v>
      </c>
      <c r="M131" s="174">
        <f ca="1"/>
        <v>1.6999999999999999E-3</v>
      </c>
      <c r="N131" s="175"/>
      <c r="O131" s="175"/>
      <c r="P131" s="175"/>
      <c r="Q131" s="175"/>
    </row>
    <row r="132" spans="2:17" ht="14.4" x14ac:dyDescent="0.3">
      <c r="B132" s="127" t="s">
        <v>130</v>
      </c>
      <c r="C132" s="179">
        <v>1.7365734523600337E-2</v>
      </c>
      <c r="D132" s="180">
        <v>0</v>
      </c>
      <c r="E132" s="180">
        <v>10</v>
      </c>
      <c r="F132" s="182">
        <f t="shared" si="1"/>
        <v>3.9894228040143269</v>
      </c>
      <c r="G132" s="43"/>
      <c r="H132" s="43"/>
      <c r="I132" s="43"/>
      <c r="J132" s="43"/>
      <c r="K132" s="43">
        <f ca="1"/>
        <v>121.5</v>
      </c>
      <c r="L132" s="174">
        <f ca="1"/>
        <v>2.9999999999999997E-4</v>
      </c>
      <c r="M132" s="174">
        <f ca="1"/>
        <v>1.6000000000000001E-3</v>
      </c>
      <c r="N132" s="175"/>
      <c r="O132" s="175"/>
      <c r="P132" s="175"/>
      <c r="Q132" s="175"/>
    </row>
    <row r="133" spans="2:17" ht="14.4" x14ac:dyDescent="0.3">
      <c r="B133" s="127" t="s">
        <v>131</v>
      </c>
      <c r="C133" s="179">
        <v>5.43973086753093E-2</v>
      </c>
      <c r="D133" s="180">
        <v>0</v>
      </c>
      <c r="E133" s="180">
        <v>10</v>
      </c>
      <c r="F133" s="182">
        <f t="shared" si="1"/>
        <v>3.9894228040143269</v>
      </c>
      <c r="G133" s="43"/>
      <c r="H133" s="43"/>
      <c r="I133" s="43"/>
      <c r="J133" s="43"/>
      <c r="K133" s="43">
        <f ca="1"/>
        <v>122.5</v>
      </c>
      <c r="L133" s="174">
        <f ca="1"/>
        <v>2.9999999999999997E-4</v>
      </c>
      <c r="M133" s="174">
        <f ca="1"/>
        <v>1.1999999999999999E-3</v>
      </c>
      <c r="N133" s="175"/>
      <c r="O133" s="175"/>
      <c r="P133" s="175"/>
      <c r="Q133" s="175"/>
    </row>
    <row r="134" spans="2:17" ht="14.4" x14ac:dyDescent="0.3">
      <c r="B134" s="127" t="s">
        <v>132</v>
      </c>
      <c r="C134" s="179">
        <v>4.618333712242096E-2</v>
      </c>
      <c r="D134" s="180">
        <v>0</v>
      </c>
      <c r="E134" s="180">
        <v>10</v>
      </c>
      <c r="F134" s="182">
        <f t="shared" si="1"/>
        <v>3.9894228040143269</v>
      </c>
      <c r="G134" s="43"/>
      <c r="H134" s="43"/>
      <c r="I134" s="43"/>
      <c r="J134" s="43"/>
      <c r="K134" s="43">
        <f ca="1"/>
        <v>123.5</v>
      </c>
      <c r="L134" s="174">
        <f ca="1"/>
        <v>2.9999999999999997E-4</v>
      </c>
      <c r="M134" s="174">
        <f ca="1"/>
        <v>1.1000000000000001E-3</v>
      </c>
      <c r="N134" s="175"/>
      <c r="O134" s="175"/>
      <c r="P134" s="175"/>
      <c r="Q134" s="175"/>
    </row>
    <row r="135" spans="2:17" ht="14.4" x14ac:dyDescent="0.3">
      <c r="B135" s="127" t="s">
        <v>133</v>
      </c>
      <c r="C135" s="179">
        <v>1.8985412960532157E-2</v>
      </c>
      <c r="D135" s="180">
        <v>0</v>
      </c>
      <c r="E135" s="180">
        <v>10</v>
      </c>
      <c r="F135" s="182">
        <f t="shared" si="1"/>
        <v>3.9894228040143269</v>
      </c>
      <c r="G135" s="43"/>
      <c r="H135" s="43"/>
      <c r="I135" s="43"/>
      <c r="J135" s="43"/>
      <c r="K135" s="43">
        <f ca="1"/>
        <v>124.5</v>
      </c>
      <c r="L135" s="174">
        <f ca="1"/>
        <v>2.0000000000000001E-4</v>
      </c>
      <c r="M135" s="174">
        <f ca="1"/>
        <v>1.1000000000000001E-3</v>
      </c>
      <c r="N135" s="175"/>
      <c r="O135" s="175"/>
      <c r="P135" s="175"/>
      <c r="Q135" s="175"/>
    </row>
    <row r="136" spans="2:17" ht="14.4" x14ac:dyDescent="0.3">
      <c r="B136" s="127" t="s">
        <v>134</v>
      </c>
      <c r="C136" s="179">
        <v>5.5414614212952594E-2</v>
      </c>
      <c r="D136" s="180">
        <v>0</v>
      </c>
      <c r="E136" s="180">
        <v>10</v>
      </c>
      <c r="F136" s="182">
        <f t="shared" si="1"/>
        <v>3.9894228040143269</v>
      </c>
      <c r="G136" s="43"/>
      <c r="H136" s="43"/>
      <c r="I136" s="43"/>
      <c r="J136" s="43"/>
      <c r="K136" s="43">
        <f ca="1"/>
        <v>125.5</v>
      </c>
      <c r="L136" s="174">
        <f ca="1"/>
        <v>2.0000000000000001E-4</v>
      </c>
      <c r="M136" s="174">
        <f ca="1"/>
        <v>1.1000000000000001E-3</v>
      </c>
      <c r="N136" s="175"/>
      <c r="O136" s="175"/>
      <c r="P136" s="175"/>
      <c r="Q136" s="175"/>
    </row>
    <row r="137" spans="2:17" ht="14.4" x14ac:dyDescent="0.3">
      <c r="B137" s="127" t="s">
        <v>135</v>
      </c>
      <c r="C137" s="179">
        <v>1.3502692222925914E-2</v>
      </c>
      <c r="D137" s="180">
        <v>0</v>
      </c>
      <c r="E137" s="180">
        <v>10</v>
      </c>
      <c r="F137" s="182">
        <f t="shared" si="1"/>
        <v>3.9894228040143269</v>
      </c>
      <c r="G137" s="43"/>
      <c r="H137" s="43"/>
      <c r="I137" s="43"/>
      <c r="J137" s="43"/>
      <c r="K137" s="43">
        <f ca="1"/>
        <v>126.5</v>
      </c>
      <c r="L137" s="174">
        <f ca="1"/>
        <v>2.0000000000000001E-4</v>
      </c>
      <c r="M137" s="174">
        <f ca="1"/>
        <v>1.1000000000000001E-3</v>
      </c>
      <c r="N137" s="175"/>
      <c r="O137" s="175"/>
      <c r="P137" s="175"/>
      <c r="Q137" s="175"/>
    </row>
    <row r="138" spans="2:17" ht="14.4" x14ac:dyDescent="0.3">
      <c r="B138" s="127" t="s">
        <v>136</v>
      </c>
      <c r="C138" s="179">
        <v>4.2806738994486768E-2</v>
      </c>
      <c r="D138" s="180">
        <v>0</v>
      </c>
      <c r="E138" s="180">
        <v>10</v>
      </c>
      <c r="F138" s="182">
        <f t="shared" si="1"/>
        <v>3.9894228040143269</v>
      </c>
      <c r="G138" s="43"/>
      <c r="H138" s="43"/>
      <c r="I138" s="43"/>
      <c r="J138" s="43"/>
      <c r="K138" s="43">
        <f ca="1"/>
        <v>127.5</v>
      </c>
      <c r="L138" s="174">
        <f ca="1"/>
        <v>2.0000000000000001E-4</v>
      </c>
      <c r="M138" s="174">
        <f ca="1"/>
        <v>1.1000000000000001E-3</v>
      </c>
      <c r="N138" s="175"/>
      <c r="O138" s="175"/>
      <c r="P138" s="175"/>
      <c r="Q138" s="175"/>
    </row>
    <row r="139" spans="2:17" ht="14.4" x14ac:dyDescent="0.3">
      <c r="B139" s="127" t="s">
        <v>137</v>
      </c>
      <c r="C139" s="179">
        <v>4.043427935795689E-2</v>
      </c>
      <c r="D139" s="180">
        <v>0</v>
      </c>
      <c r="E139" s="180">
        <v>10</v>
      </c>
      <c r="F139" s="182">
        <f t="shared" ref="F139:F202" si="2">(D139*NORMSDIST(D139/E139)+E139*NORMDIST(D139/E139,0,1,FALSE()))</f>
        <v>3.9894228040143269</v>
      </c>
      <c r="G139" s="43"/>
      <c r="H139" s="43"/>
      <c r="I139" s="43"/>
      <c r="J139" s="43"/>
      <c r="K139" s="43">
        <f ca="1"/>
        <v>128.5</v>
      </c>
      <c r="L139" s="174">
        <f ca="1"/>
        <v>1E-4</v>
      </c>
      <c r="M139" s="174">
        <f ca="1"/>
        <v>1E-3</v>
      </c>
      <c r="N139" s="175"/>
      <c r="O139" s="175"/>
      <c r="P139" s="175"/>
      <c r="Q139" s="175"/>
    </row>
    <row r="140" spans="2:17" ht="14.4" x14ac:dyDescent="0.3">
      <c r="B140" s="127" t="s">
        <v>138</v>
      </c>
      <c r="C140" s="179">
        <v>1.1710600323720802E-2</v>
      </c>
      <c r="D140" s="180">
        <v>0</v>
      </c>
      <c r="E140" s="180">
        <v>10</v>
      </c>
      <c r="F140" s="182">
        <f t="shared" si="2"/>
        <v>3.9894228040143269</v>
      </c>
      <c r="G140" s="43"/>
      <c r="H140" s="43"/>
      <c r="I140" s="43"/>
      <c r="J140" s="43"/>
      <c r="K140" s="43">
        <f ca="1"/>
        <v>129.5</v>
      </c>
      <c r="L140" s="174">
        <f ca="1"/>
        <v>1E-4</v>
      </c>
      <c r="M140" s="174">
        <f ca="1"/>
        <v>1E-3</v>
      </c>
      <c r="N140" s="175"/>
      <c r="O140" s="175"/>
      <c r="P140" s="175"/>
      <c r="Q140" s="175"/>
    </row>
    <row r="141" spans="2:17" ht="14.4" x14ac:dyDescent="0.3">
      <c r="B141" s="127" t="s">
        <v>139</v>
      </c>
      <c r="C141" s="179">
        <v>5.3910564895249535E-2</v>
      </c>
      <c r="D141" s="180">
        <v>0</v>
      </c>
      <c r="E141" s="180">
        <v>10</v>
      </c>
      <c r="F141" s="182">
        <f t="shared" si="2"/>
        <v>3.9894228040143269</v>
      </c>
      <c r="G141" s="43"/>
      <c r="H141" s="43"/>
      <c r="I141" s="43"/>
      <c r="J141" s="43"/>
      <c r="K141" s="43">
        <f ca="1"/>
        <v>130.5</v>
      </c>
      <c r="L141" s="174">
        <f ca="1"/>
        <v>1E-4</v>
      </c>
      <c r="M141" s="174">
        <f ca="1"/>
        <v>1E-3</v>
      </c>
      <c r="N141" s="175"/>
      <c r="O141" s="175"/>
      <c r="P141" s="175"/>
      <c r="Q141" s="175"/>
    </row>
    <row r="142" spans="2:17" ht="14.4" x14ac:dyDescent="0.3">
      <c r="B142" s="127" t="s">
        <v>140</v>
      </c>
      <c r="C142" s="179">
        <v>2.4333214676504931E-2</v>
      </c>
      <c r="D142" s="180">
        <v>0</v>
      </c>
      <c r="E142" s="180">
        <v>10</v>
      </c>
      <c r="F142" s="182">
        <f t="shared" si="2"/>
        <v>3.9894228040143269</v>
      </c>
      <c r="G142" s="43"/>
      <c r="H142" s="43"/>
      <c r="I142" s="43"/>
      <c r="J142" s="43"/>
      <c r="K142" s="43">
        <f ca="1"/>
        <v>131.5</v>
      </c>
      <c r="L142" s="174">
        <f ca="1"/>
        <v>1E-4</v>
      </c>
      <c r="M142" s="174">
        <f ca="1"/>
        <v>8.9999999999999998E-4</v>
      </c>
      <c r="N142" s="175"/>
      <c r="O142" s="175"/>
      <c r="P142" s="175"/>
      <c r="Q142" s="175"/>
    </row>
    <row r="143" spans="2:17" ht="14.4" x14ac:dyDescent="0.3">
      <c r="B143" s="127" t="s">
        <v>141</v>
      </c>
      <c r="C143" s="179">
        <v>3.8959670089234219E-2</v>
      </c>
      <c r="D143" s="180">
        <v>0</v>
      </c>
      <c r="E143" s="180">
        <v>10</v>
      </c>
      <c r="F143" s="182">
        <f t="shared" si="2"/>
        <v>3.9894228040143269</v>
      </c>
      <c r="G143" s="43"/>
      <c r="H143" s="43"/>
      <c r="I143" s="43"/>
      <c r="J143" s="43"/>
      <c r="K143" s="43">
        <f ca="1"/>
        <v>132.5</v>
      </c>
      <c r="L143" s="174">
        <f ca="1"/>
        <v>1E-4</v>
      </c>
      <c r="M143" s="174">
        <f ca="1"/>
        <v>6.9999999999999999E-4</v>
      </c>
      <c r="N143" s="175"/>
      <c r="O143" s="175"/>
      <c r="P143" s="175"/>
      <c r="Q143" s="175"/>
    </row>
    <row r="144" spans="2:17" ht="14.4" x14ac:dyDescent="0.3">
      <c r="B144" s="127" t="s">
        <v>142</v>
      </c>
      <c r="C144" s="179">
        <v>3.5486339084180321E-2</v>
      </c>
      <c r="D144" s="180">
        <v>0</v>
      </c>
      <c r="E144" s="180">
        <v>10</v>
      </c>
      <c r="F144" s="182">
        <f t="shared" si="2"/>
        <v>3.9894228040143269</v>
      </c>
      <c r="G144" s="43"/>
      <c r="H144" s="43"/>
      <c r="I144" s="43"/>
      <c r="J144" s="43"/>
      <c r="K144" s="43">
        <f ca="1"/>
        <v>133.5</v>
      </c>
      <c r="L144" s="174">
        <f ca="1"/>
        <v>1E-4</v>
      </c>
      <c r="M144" s="174">
        <f ca="1"/>
        <v>6.9999999999999999E-4</v>
      </c>
      <c r="N144" s="175"/>
      <c r="O144" s="175"/>
      <c r="P144" s="175"/>
      <c r="Q144" s="175"/>
    </row>
    <row r="145" spans="2:17" ht="14.4" x14ac:dyDescent="0.3">
      <c r="B145" s="127" t="s">
        <v>143</v>
      </c>
      <c r="C145" s="179">
        <v>5.6234616505334553E-2</v>
      </c>
      <c r="D145" s="180">
        <v>0</v>
      </c>
      <c r="E145" s="180">
        <v>10</v>
      </c>
      <c r="F145" s="182">
        <f t="shared" si="2"/>
        <v>3.9894228040143269</v>
      </c>
      <c r="G145" s="43"/>
      <c r="H145" s="43"/>
      <c r="I145" s="43"/>
      <c r="J145" s="43"/>
      <c r="K145" s="43">
        <f ca="1"/>
        <v>134.5</v>
      </c>
      <c r="L145" s="174">
        <f ca="1"/>
        <v>1E-4</v>
      </c>
      <c r="M145" s="174">
        <f ca="1"/>
        <v>5.0000000000000001E-4</v>
      </c>
      <c r="N145" s="175"/>
      <c r="O145" s="175"/>
      <c r="P145" s="175"/>
      <c r="Q145" s="175"/>
    </row>
    <row r="146" spans="2:17" ht="14.4" x14ac:dyDescent="0.3">
      <c r="B146" s="127" t="s">
        <v>144</v>
      </c>
      <c r="C146" s="179">
        <v>3.4989309479976451E-2</v>
      </c>
      <c r="D146" s="180">
        <v>0</v>
      </c>
      <c r="E146" s="180">
        <v>10</v>
      </c>
      <c r="F146" s="182">
        <f t="shared" si="2"/>
        <v>3.9894228040143269</v>
      </c>
      <c r="G146" s="43"/>
      <c r="H146" s="43"/>
      <c r="I146" s="43"/>
      <c r="J146" s="43"/>
      <c r="K146" s="43">
        <f ca="1"/>
        <v>135.5</v>
      </c>
      <c r="L146" s="174">
        <f ca="1"/>
        <v>1E-4</v>
      </c>
      <c r="M146" s="174">
        <f ca="1"/>
        <v>4.0000000000000002E-4</v>
      </c>
      <c r="N146" s="175"/>
      <c r="O146" s="175"/>
      <c r="P146" s="175"/>
      <c r="Q146" s="175"/>
    </row>
    <row r="147" spans="2:17" ht="14.4" x14ac:dyDescent="0.3">
      <c r="B147" s="127" t="s">
        <v>145</v>
      </c>
      <c r="C147" s="179">
        <v>2.296197513649495E-2</v>
      </c>
      <c r="D147" s="180">
        <v>0</v>
      </c>
      <c r="E147" s="180">
        <v>10</v>
      </c>
      <c r="F147" s="182">
        <f t="shared" si="2"/>
        <v>3.9894228040143269</v>
      </c>
      <c r="G147" s="43"/>
      <c r="H147" s="43"/>
      <c r="I147" s="43"/>
      <c r="J147" s="43"/>
      <c r="K147" s="43">
        <f ca="1"/>
        <v>136.5</v>
      </c>
      <c r="L147" s="174">
        <f ca="1"/>
        <v>1E-4</v>
      </c>
      <c r="M147" s="174">
        <f ca="1"/>
        <v>2.9999999999999997E-4</v>
      </c>
      <c r="N147" s="175"/>
      <c r="O147" s="175"/>
      <c r="P147" s="175"/>
      <c r="Q147" s="175"/>
    </row>
    <row r="148" spans="2:17" ht="14.4" x14ac:dyDescent="0.3">
      <c r="B148" s="127" t="s">
        <v>146</v>
      </c>
      <c r="C148" s="179">
        <v>4.0894951139511616E-2</v>
      </c>
      <c r="D148" s="180">
        <v>0</v>
      </c>
      <c r="E148" s="180">
        <v>10</v>
      </c>
      <c r="F148" s="182">
        <f t="shared" si="2"/>
        <v>3.9894228040143269</v>
      </c>
      <c r="G148" s="43"/>
      <c r="H148" s="43"/>
      <c r="I148" s="43"/>
      <c r="J148" s="43"/>
      <c r="K148" s="43">
        <f ca="1"/>
        <v>137.5</v>
      </c>
      <c r="L148" s="174">
        <f ca="1"/>
        <v>1E-4</v>
      </c>
      <c r="M148" s="174">
        <f ca="1"/>
        <v>2.9999999999999997E-4</v>
      </c>
      <c r="N148" s="175"/>
      <c r="O148" s="175"/>
      <c r="P148" s="175"/>
      <c r="Q148" s="175"/>
    </row>
    <row r="149" spans="2:17" ht="14.4" x14ac:dyDescent="0.3">
      <c r="B149" s="127" t="s">
        <v>147</v>
      </c>
      <c r="C149" s="179">
        <v>4.6075247334533595E-2</v>
      </c>
      <c r="D149" s="180">
        <v>0</v>
      </c>
      <c r="E149" s="180">
        <v>10</v>
      </c>
      <c r="F149" s="182">
        <f t="shared" si="2"/>
        <v>3.9894228040143269</v>
      </c>
      <c r="G149" s="43"/>
      <c r="H149" s="43"/>
      <c r="I149" s="43"/>
      <c r="J149" s="43"/>
      <c r="K149" s="43">
        <f ca="1"/>
        <v>138.5</v>
      </c>
      <c r="L149" s="174">
        <f ca="1"/>
        <v>1E-4</v>
      </c>
      <c r="M149" s="174">
        <f ca="1"/>
        <v>2.9999999999999997E-4</v>
      </c>
      <c r="N149" s="175"/>
      <c r="O149" s="175"/>
      <c r="P149" s="175"/>
      <c r="Q149" s="175"/>
    </row>
    <row r="150" spans="2:17" ht="14.4" x14ac:dyDescent="0.3">
      <c r="B150" s="127" t="s">
        <v>148</v>
      </c>
      <c r="C150" s="179">
        <v>4.4012672684632985E-2</v>
      </c>
      <c r="D150" s="180">
        <v>0</v>
      </c>
      <c r="E150" s="180">
        <v>10</v>
      </c>
      <c r="F150" s="182">
        <f t="shared" si="2"/>
        <v>3.9894228040143269</v>
      </c>
      <c r="G150" s="43"/>
      <c r="H150" s="43"/>
      <c r="I150" s="43"/>
      <c r="J150" s="43"/>
      <c r="K150" s="43">
        <f ca="1"/>
        <v>139.5</v>
      </c>
      <c r="L150" s="174">
        <f ca="1"/>
        <v>1E-4</v>
      </c>
      <c r="M150" s="174">
        <f ca="1"/>
        <v>2.9999999999999997E-4</v>
      </c>
      <c r="N150" s="175"/>
      <c r="O150" s="175"/>
      <c r="P150" s="175"/>
      <c r="Q150" s="175"/>
    </row>
    <row r="151" spans="2:17" ht="14.4" x14ac:dyDescent="0.3">
      <c r="B151" s="127" t="s">
        <v>149</v>
      </c>
      <c r="C151" s="179">
        <v>5.3212351471092267E-2</v>
      </c>
      <c r="D151" s="180">
        <v>0</v>
      </c>
      <c r="E151" s="180">
        <v>10</v>
      </c>
      <c r="F151" s="182">
        <f t="shared" si="2"/>
        <v>3.9894228040143269</v>
      </c>
      <c r="G151" s="43"/>
      <c r="H151" s="43"/>
      <c r="I151" s="43"/>
      <c r="J151" s="43"/>
      <c r="K151" s="43">
        <f ca="1"/>
        <v>140.5</v>
      </c>
      <c r="L151" s="174">
        <f ca="1"/>
        <v>0</v>
      </c>
      <c r="M151" s="174">
        <f ca="1"/>
        <v>2.9999999999999997E-4</v>
      </c>
      <c r="N151" s="175"/>
      <c r="O151" s="175"/>
      <c r="P151" s="175"/>
      <c r="Q151" s="175"/>
    </row>
    <row r="152" spans="2:17" ht="14.4" x14ac:dyDescent="0.3">
      <c r="B152" s="127" t="s">
        <v>150</v>
      </c>
      <c r="C152" s="179">
        <v>2.7994395143836295E-2</v>
      </c>
      <c r="D152" s="180">
        <v>0</v>
      </c>
      <c r="E152" s="180">
        <v>10</v>
      </c>
      <c r="F152" s="182">
        <f t="shared" si="2"/>
        <v>3.9894228040143269</v>
      </c>
      <c r="G152" s="43"/>
      <c r="H152" s="43"/>
      <c r="I152" s="43"/>
      <c r="J152" s="43"/>
      <c r="K152" s="43">
        <f ca="1"/>
        <v>141.5</v>
      </c>
      <c r="L152" s="174">
        <f ca="1"/>
        <v>0</v>
      </c>
      <c r="M152" s="174">
        <f ca="1"/>
        <v>2.0000000000000001E-4</v>
      </c>
      <c r="N152" s="175"/>
      <c r="O152" s="175"/>
      <c r="P152" s="175"/>
      <c r="Q152" s="175"/>
    </row>
    <row r="153" spans="2:17" ht="14.4" x14ac:dyDescent="0.3">
      <c r="B153" s="127" t="s">
        <v>151</v>
      </c>
      <c r="C153" s="179">
        <v>1.7962309840547759E-2</v>
      </c>
      <c r="D153" s="180">
        <v>0</v>
      </c>
      <c r="E153" s="180">
        <v>10</v>
      </c>
      <c r="F153" s="182">
        <f t="shared" si="2"/>
        <v>3.9894228040143269</v>
      </c>
      <c r="G153" s="43"/>
      <c r="H153" s="43"/>
      <c r="I153" s="43"/>
      <c r="J153" s="43"/>
      <c r="K153" s="43">
        <f ca="1"/>
        <v>142.5</v>
      </c>
      <c r="L153" s="174">
        <f ca="1"/>
        <v>0</v>
      </c>
      <c r="M153" s="174">
        <f ca="1"/>
        <v>2.0000000000000001E-4</v>
      </c>
      <c r="N153" s="175"/>
      <c r="O153" s="175"/>
      <c r="P153" s="175"/>
      <c r="Q153" s="175"/>
    </row>
    <row r="154" spans="2:17" ht="14.4" x14ac:dyDescent="0.3">
      <c r="B154" s="127" t="s">
        <v>152</v>
      </c>
      <c r="C154" s="179">
        <v>4.3855530837348659E-2</v>
      </c>
      <c r="D154" s="180">
        <v>0</v>
      </c>
      <c r="E154" s="180">
        <v>10</v>
      </c>
      <c r="F154" s="182">
        <f t="shared" si="2"/>
        <v>3.9894228040143269</v>
      </c>
      <c r="G154" s="43"/>
      <c r="H154" s="43"/>
      <c r="I154" s="43"/>
      <c r="J154" s="43"/>
      <c r="K154" s="43">
        <f ca="1"/>
        <v>143.5</v>
      </c>
      <c r="L154" s="174">
        <f ca="1"/>
        <v>0</v>
      </c>
      <c r="M154" s="174">
        <f ca="1"/>
        <v>2.0000000000000001E-4</v>
      </c>
      <c r="N154" s="175"/>
      <c r="O154" s="175"/>
      <c r="P154" s="175"/>
      <c r="Q154" s="175"/>
    </row>
    <row r="155" spans="2:17" ht="14.4" x14ac:dyDescent="0.3">
      <c r="B155" s="127" t="s">
        <v>153</v>
      </c>
      <c r="C155" s="179">
        <v>3.9092967456405753E-2</v>
      </c>
      <c r="D155" s="180">
        <v>0</v>
      </c>
      <c r="E155" s="180">
        <v>10</v>
      </c>
      <c r="F155" s="182">
        <f t="shared" si="2"/>
        <v>3.9894228040143269</v>
      </c>
      <c r="G155" s="43"/>
      <c r="H155" s="43"/>
      <c r="I155" s="43"/>
      <c r="J155" s="43"/>
      <c r="K155" s="43">
        <f ca="1"/>
        <v>144.5</v>
      </c>
      <c r="L155" s="174">
        <f ca="1"/>
        <v>0</v>
      </c>
      <c r="M155" s="174">
        <f ca="1"/>
        <v>2.0000000000000001E-4</v>
      </c>
      <c r="N155" s="175"/>
      <c r="O155" s="175"/>
      <c r="P155" s="175"/>
      <c r="Q155" s="175"/>
    </row>
    <row r="156" spans="2:17" ht="14.4" x14ac:dyDescent="0.3">
      <c r="B156" s="127" t="s">
        <v>154</v>
      </c>
      <c r="C156" s="179">
        <v>4.9951593139739035E-2</v>
      </c>
      <c r="D156" s="180">
        <v>0</v>
      </c>
      <c r="E156" s="180">
        <v>10</v>
      </c>
      <c r="F156" s="182">
        <f t="shared" si="2"/>
        <v>3.9894228040143269</v>
      </c>
      <c r="G156" s="43"/>
      <c r="H156" s="43"/>
      <c r="I156" s="43"/>
      <c r="J156" s="43"/>
      <c r="K156" s="43">
        <f ca="1"/>
        <v>145.5</v>
      </c>
      <c r="L156" s="174">
        <f ca="1"/>
        <v>0</v>
      </c>
      <c r="M156" s="174">
        <f ca="1"/>
        <v>2.0000000000000001E-4</v>
      </c>
      <c r="N156" s="175"/>
      <c r="O156" s="175"/>
      <c r="P156" s="175"/>
      <c r="Q156" s="175"/>
    </row>
    <row r="157" spans="2:17" ht="14.4" x14ac:dyDescent="0.3">
      <c r="B157" s="127" t="s">
        <v>155</v>
      </c>
      <c r="C157" s="179">
        <v>1.4403215909124981E-2</v>
      </c>
      <c r="D157" s="180">
        <v>0</v>
      </c>
      <c r="E157" s="180">
        <v>10</v>
      </c>
      <c r="F157" s="182">
        <f t="shared" si="2"/>
        <v>3.9894228040143269</v>
      </c>
      <c r="G157" s="43"/>
      <c r="H157" s="43"/>
      <c r="I157" s="43"/>
      <c r="J157" s="43"/>
      <c r="K157" s="43">
        <f ca="1"/>
        <v>146.5</v>
      </c>
      <c r="L157" s="174">
        <f ca="1"/>
        <v>0</v>
      </c>
      <c r="M157" s="174">
        <f ca="1"/>
        <v>2.0000000000000001E-4</v>
      </c>
      <c r="N157" s="175"/>
      <c r="O157" s="175"/>
      <c r="P157" s="175"/>
      <c r="Q157" s="175"/>
    </row>
    <row r="158" spans="2:17" ht="14.4" x14ac:dyDescent="0.3">
      <c r="B158" s="127" t="s">
        <v>156</v>
      </c>
      <c r="C158" s="179">
        <v>4.1754768941789276E-2</v>
      </c>
      <c r="D158" s="180">
        <v>0</v>
      </c>
      <c r="E158" s="180">
        <v>10</v>
      </c>
      <c r="F158" s="182">
        <f t="shared" si="2"/>
        <v>3.9894228040143269</v>
      </c>
      <c r="G158" s="43"/>
      <c r="H158" s="43"/>
      <c r="I158" s="43"/>
      <c r="J158" s="43"/>
      <c r="K158" s="43">
        <f ca="1"/>
        <v>147.5</v>
      </c>
      <c r="L158" s="174">
        <f ca="1"/>
        <v>0</v>
      </c>
      <c r="M158" s="174">
        <f ca="1"/>
        <v>2.0000000000000001E-4</v>
      </c>
      <c r="N158" s="175"/>
      <c r="O158" s="175"/>
      <c r="P158" s="175"/>
      <c r="Q158" s="175"/>
    </row>
    <row r="159" spans="2:17" ht="14.4" x14ac:dyDescent="0.3">
      <c r="B159" s="127" t="s">
        <v>157</v>
      </c>
      <c r="C159" s="179">
        <v>2.7448201566420638E-2</v>
      </c>
      <c r="D159" s="180">
        <v>0</v>
      </c>
      <c r="E159" s="180">
        <v>10</v>
      </c>
      <c r="F159" s="182">
        <f t="shared" si="2"/>
        <v>3.9894228040143269</v>
      </c>
      <c r="G159" s="43"/>
      <c r="H159" s="43"/>
      <c r="I159" s="43"/>
      <c r="J159" s="43"/>
      <c r="K159" s="43">
        <f ca="1"/>
        <v>148.5</v>
      </c>
      <c r="L159" s="174">
        <f ca="1"/>
        <v>0</v>
      </c>
      <c r="M159" s="174">
        <f ca="1"/>
        <v>2.0000000000000001E-4</v>
      </c>
      <c r="N159" s="175"/>
      <c r="O159" s="175"/>
      <c r="P159" s="175"/>
      <c r="Q159" s="175"/>
    </row>
    <row r="160" spans="2:17" ht="14.4" x14ac:dyDescent="0.3">
      <c r="B160" s="127" t="s">
        <v>158</v>
      </c>
      <c r="C160" s="179">
        <v>3.2012071482297795E-2</v>
      </c>
      <c r="D160" s="180">
        <v>0</v>
      </c>
      <c r="E160" s="180">
        <v>10</v>
      </c>
      <c r="F160" s="182">
        <f t="shared" si="2"/>
        <v>3.9894228040143269</v>
      </c>
      <c r="G160" s="43"/>
      <c r="H160" s="43"/>
      <c r="I160" s="43"/>
      <c r="J160" s="43"/>
      <c r="K160" s="43">
        <f ca="1"/>
        <v>149.5</v>
      </c>
      <c r="L160" s="174">
        <f ca="1"/>
        <v>0</v>
      </c>
      <c r="M160" s="174">
        <f ca="1"/>
        <v>2.0000000000000001E-4</v>
      </c>
      <c r="N160" s="175"/>
      <c r="O160" s="175"/>
      <c r="P160" s="175"/>
      <c r="Q160" s="175"/>
    </row>
    <row r="161" spans="2:17" ht="14.4" x14ac:dyDescent="0.3">
      <c r="B161" s="127" t="s">
        <v>159</v>
      </c>
      <c r="C161" s="179">
        <v>4.4688655376875913E-2</v>
      </c>
      <c r="D161" s="180">
        <v>0</v>
      </c>
      <c r="E161" s="180">
        <v>10</v>
      </c>
      <c r="F161" s="182">
        <f t="shared" si="2"/>
        <v>3.9894228040143269</v>
      </c>
      <c r="G161" s="43"/>
      <c r="H161" s="43"/>
      <c r="I161" s="43"/>
      <c r="J161" s="43"/>
      <c r="K161" s="43">
        <f ca="1"/>
        <v>150.5</v>
      </c>
      <c r="L161" s="174">
        <f ca="1"/>
        <v>0</v>
      </c>
      <c r="M161" s="174">
        <f ca="1"/>
        <v>2.0000000000000001E-4</v>
      </c>
      <c r="N161" s="175"/>
      <c r="O161" s="175"/>
      <c r="P161" s="175"/>
      <c r="Q161" s="175"/>
    </row>
    <row r="162" spans="2:17" ht="14.4" x14ac:dyDescent="0.3">
      <c r="B162" s="127" t="s">
        <v>160</v>
      </c>
      <c r="C162" s="179">
        <v>1.0005011449413945E-2</v>
      </c>
      <c r="D162" s="180">
        <v>0</v>
      </c>
      <c r="E162" s="180">
        <v>10</v>
      </c>
      <c r="F162" s="182">
        <f t="shared" si="2"/>
        <v>3.9894228040143269</v>
      </c>
      <c r="G162" s="43"/>
      <c r="H162" s="43"/>
      <c r="I162" s="43"/>
      <c r="J162" s="43"/>
      <c r="K162" s="43">
        <f ca="1"/>
        <v>151.5</v>
      </c>
      <c r="L162" s="174">
        <f ca="1"/>
        <v>0</v>
      </c>
      <c r="M162" s="174">
        <f ca="1"/>
        <v>2.0000000000000001E-4</v>
      </c>
      <c r="N162" s="175"/>
      <c r="O162" s="175"/>
      <c r="P162" s="175"/>
      <c r="Q162" s="175"/>
    </row>
    <row r="163" spans="2:17" ht="14.4" x14ac:dyDescent="0.3">
      <c r="B163" s="127" t="s">
        <v>161</v>
      </c>
      <c r="C163" s="179">
        <v>1.4020539335915424E-2</v>
      </c>
      <c r="D163" s="180">
        <v>0</v>
      </c>
      <c r="E163" s="180">
        <v>10</v>
      </c>
      <c r="F163" s="182">
        <f t="shared" si="2"/>
        <v>3.9894228040143269</v>
      </c>
      <c r="G163" s="43"/>
      <c r="H163" s="43"/>
      <c r="I163" s="43"/>
      <c r="J163" s="43"/>
      <c r="K163" s="43">
        <f ca="1"/>
        <v>152.5</v>
      </c>
      <c r="L163" s="174">
        <f ca="1"/>
        <v>0</v>
      </c>
      <c r="M163" s="174">
        <f ca="1"/>
        <v>2.0000000000000001E-4</v>
      </c>
      <c r="N163" s="175"/>
      <c r="O163" s="175"/>
      <c r="P163" s="175"/>
      <c r="Q163" s="175"/>
    </row>
    <row r="164" spans="2:17" ht="14.4" x14ac:dyDescent="0.3">
      <c r="B164" s="127" t="s">
        <v>162</v>
      </c>
      <c r="C164" s="179">
        <v>1.2261425941975577E-2</v>
      </c>
      <c r="D164" s="180">
        <v>0</v>
      </c>
      <c r="E164" s="180">
        <v>10</v>
      </c>
      <c r="F164" s="182">
        <f t="shared" si="2"/>
        <v>3.9894228040143269</v>
      </c>
      <c r="G164" s="43"/>
      <c r="H164" s="43"/>
      <c r="I164" s="43"/>
      <c r="J164" s="43"/>
      <c r="K164" s="43">
        <f ca="1"/>
        <v>153.5</v>
      </c>
      <c r="L164" s="174">
        <f ca="1"/>
        <v>0</v>
      </c>
      <c r="M164" s="174">
        <f ca="1"/>
        <v>2.0000000000000001E-4</v>
      </c>
      <c r="N164" s="175"/>
      <c r="O164" s="175"/>
      <c r="P164" s="175"/>
      <c r="Q164" s="175"/>
    </row>
    <row r="165" spans="2:17" ht="14.4" x14ac:dyDescent="0.3">
      <c r="B165" s="127" t="s">
        <v>163</v>
      </c>
      <c r="C165" s="179">
        <v>5.8885500978229297E-2</v>
      </c>
      <c r="D165" s="180">
        <v>0</v>
      </c>
      <c r="E165" s="180">
        <v>10</v>
      </c>
      <c r="F165" s="182">
        <f t="shared" si="2"/>
        <v>3.9894228040143269</v>
      </c>
      <c r="G165" s="43"/>
      <c r="H165" s="43"/>
      <c r="I165" s="43"/>
      <c r="J165" s="43"/>
      <c r="K165" s="43">
        <f ca="1"/>
        <v>154.5</v>
      </c>
      <c r="L165" s="174">
        <f ca="1"/>
        <v>0</v>
      </c>
      <c r="M165" s="174">
        <f ca="1"/>
        <v>2.0000000000000001E-4</v>
      </c>
      <c r="N165" s="175"/>
      <c r="O165" s="175"/>
      <c r="P165" s="175"/>
      <c r="Q165" s="175"/>
    </row>
    <row r="166" spans="2:17" ht="14.4" x14ac:dyDescent="0.3">
      <c r="B166" s="127" t="s">
        <v>164</v>
      </c>
      <c r="C166" s="179">
        <v>3.4752091774706485E-2</v>
      </c>
      <c r="D166" s="180">
        <v>0</v>
      </c>
      <c r="E166" s="180">
        <v>10</v>
      </c>
      <c r="F166" s="182">
        <f t="shared" si="2"/>
        <v>3.9894228040143269</v>
      </c>
      <c r="G166" s="43"/>
      <c r="H166" s="43"/>
      <c r="I166" s="43"/>
      <c r="J166" s="43"/>
      <c r="K166" s="43">
        <f ca="1"/>
        <v>155.5</v>
      </c>
      <c r="L166" s="174">
        <f ca="1"/>
        <v>0</v>
      </c>
      <c r="M166" s="174">
        <f ca="1"/>
        <v>2.0000000000000001E-4</v>
      </c>
      <c r="N166" s="175"/>
      <c r="O166" s="175"/>
      <c r="P166" s="175"/>
      <c r="Q166" s="175"/>
    </row>
    <row r="167" spans="2:17" ht="14.4" x14ac:dyDescent="0.3">
      <c r="B167" s="127" t="s">
        <v>165</v>
      </c>
      <c r="C167" s="179">
        <v>1.8208424789239817E-2</v>
      </c>
      <c r="D167" s="180">
        <v>0</v>
      </c>
      <c r="E167" s="180">
        <v>10</v>
      </c>
      <c r="F167" s="182">
        <f t="shared" si="2"/>
        <v>3.9894228040143269</v>
      </c>
      <c r="G167" s="43"/>
      <c r="H167" s="43"/>
      <c r="I167" s="43"/>
      <c r="J167" s="43"/>
      <c r="K167" s="43">
        <f ca="1"/>
        <v>156.5</v>
      </c>
      <c r="L167" s="174">
        <f ca="1"/>
        <v>0</v>
      </c>
      <c r="M167" s="174">
        <f ca="1"/>
        <v>2.0000000000000001E-4</v>
      </c>
      <c r="N167" s="175"/>
      <c r="O167" s="175"/>
      <c r="P167" s="175"/>
      <c r="Q167" s="175"/>
    </row>
    <row r="168" spans="2:17" ht="14.4" x14ac:dyDescent="0.3">
      <c r="B168" s="127" t="s">
        <v>166</v>
      </c>
      <c r="C168" s="179">
        <v>2.6698845996444932E-2</v>
      </c>
      <c r="D168" s="180">
        <v>0</v>
      </c>
      <c r="E168" s="180">
        <v>10</v>
      </c>
      <c r="F168" s="182">
        <f t="shared" si="2"/>
        <v>3.9894228040143269</v>
      </c>
      <c r="G168" s="43"/>
      <c r="H168" s="43"/>
      <c r="I168" s="43"/>
      <c r="J168" s="43"/>
      <c r="K168" s="43">
        <f ca="1"/>
        <v>157.5</v>
      </c>
      <c r="L168" s="174">
        <f ca="1"/>
        <v>0</v>
      </c>
      <c r="M168" s="174">
        <f ca="1"/>
        <v>1E-4</v>
      </c>
      <c r="N168" s="175"/>
      <c r="O168" s="175"/>
      <c r="P168" s="175"/>
      <c r="Q168" s="175"/>
    </row>
    <row r="169" spans="2:17" ht="14.4" x14ac:dyDescent="0.3">
      <c r="B169" s="127" t="s">
        <v>167</v>
      </c>
      <c r="C169" s="179">
        <v>1.9438663337778692E-2</v>
      </c>
      <c r="D169" s="180">
        <v>0</v>
      </c>
      <c r="E169" s="180">
        <v>10</v>
      </c>
      <c r="F169" s="182">
        <f t="shared" si="2"/>
        <v>3.9894228040143269</v>
      </c>
      <c r="G169" s="43"/>
      <c r="H169" s="43"/>
      <c r="I169" s="43"/>
      <c r="J169" s="43"/>
      <c r="K169" s="43">
        <f ca="1"/>
        <v>158.5</v>
      </c>
      <c r="L169" s="174">
        <f ca="1"/>
        <v>0</v>
      </c>
      <c r="M169" s="174">
        <f ca="1"/>
        <v>1E-4</v>
      </c>
      <c r="N169" s="175"/>
      <c r="O169" s="175"/>
      <c r="P169" s="175"/>
      <c r="Q169" s="175"/>
    </row>
    <row r="170" spans="2:17" ht="14.4" x14ac:dyDescent="0.3">
      <c r="B170" s="127" t="s">
        <v>168</v>
      </c>
      <c r="C170" s="179">
        <v>4.6196903006902698E-2</v>
      </c>
      <c r="D170" s="180">
        <v>0</v>
      </c>
      <c r="E170" s="180">
        <v>10</v>
      </c>
      <c r="F170" s="182">
        <f t="shared" si="2"/>
        <v>3.9894228040143269</v>
      </c>
      <c r="G170" s="43"/>
      <c r="H170" s="43"/>
      <c r="I170" s="43"/>
      <c r="J170" s="43"/>
      <c r="K170" s="43">
        <f ca="1"/>
        <v>159.5</v>
      </c>
      <c r="L170" s="174">
        <f ca="1"/>
        <v>0</v>
      </c>
      <c r="M170" s="174">
        <f ca="1"/>
        <v>1E-4</v>
      </c>
      <c r="N170" s="175"/>
      <c r="O170" s="175"/>
      <c r="P170" s="175"/>
      <c r="Q170" s="175"/>
    </row>
    <row r="171" spans="2:17" ht="14.4" x14ac:dyDescent="0.3">
      <c r="B171" s="127" t="s">
        <v>169</v>
      </c>
      <c r="C171" s="179">
        <v>4.0053144510589257E-2</v>
      </c>
      <c r="D171" s="180">
        <v>0</v>
      </c>
      <c r="E171" s="180">
        <v>10</v>
      </c>
      <c r="F171" s="182">
        <f t="shared" si="2"/>
        <v>3.9894228040143269</v>
      </c>
      <c r="G171" s="43"/>
      <c r="H171" s="43"/>
      <c r="I171" s="43"/>
      <c r="J171" s="43"/>
      <c r="K171" s="43">
        <f ca="1"/>
        <v>160.5</v>
      </c>
      <c r="L171" s="174">
        <f ca="1"/>
        <v>0</v>
      </c>
      <c r="M171" s="174">
        <f ca="1"/>
        <v>1E-4</v>
      </c>
      <c r="N171" s="175"/>
      <c r="O171" s="175"/>
      <c r="P171" s="175"/>
      <c r="Q171" s="175"/>
    </row>
    <row r="172" spans="2:17" ht="14.4" x14ac:dyDescent="0.3">
      <c r="B172" s="127" t="s">
        <v>170</v>
      </c>
      <c r="C172" s="179">
        <v>2.3797742354132543E-2</v>
      </c>
      <c r="D172" s="180">
        <v>0</v>
      </c>
      <c r="E172" s="180">
        <v>10</v>
      </c>
      <c r="F172" s="182">
        <f t="shared" si="2"/>
        <v>3.9894228040143269</v>
      </c>
      <c r="G172" s="43"/>
      <c r="H172" s="43"/>
      <c r="I172" s="43"/>
      <c r="J172" s="43"/>
      <c r="K172" s="43">
        <f ca="1"/>
        <v>161.5</v>
      </c>
      <c r="L172" s="174">
        <f ca="1"/>
        <v>0</v>
      </c>
      <c r="M172" s="174">
        <f ca="1"/>
        <v>1E-4</v>
      </c>
      <c r="N172" s="175"/>
      <c r="O172" s="175"/>
      <c r="P172" s="175"/>
      <c r="Q172" s="175"/>
    </row>
    <row r="173" spans="2:17" ht="14.4" x14ac:dyDescent="0.3">
      <c r="B173" s="127" t="s">
        <v>171</v>
      </c>
      <c r="C173" s="179">
        <v>3.5745598544596406E-2</v>
      </c>
      <c r="D173" s="180">
        <v>0</v>
      </c>
      <c r="E173" s="180">
        <v>10</v>
      </c>
      <c r="F173" s="182">
        <f t="shared" si="2"/>
        <v>3.9894228040143269</v>
      </c>
      <c r="G173" s="43"/>
      <c r="H173" s="43"/>
      <c r="I173" s="43"/>
      <c r="J173" s="43"/>
      <c r="K173" s="43">
        <f ca="1"/>
        <v>162.5</v>
      </c>
      <c r="L173" s="174">
        <f ca="1"/>
        <v>0</v>
      </c>
      <c r="M173" s="174">
        <f ca="1"/>
        <v>1E-4</v>
      </c>
      <c r="N173" s="175"/>
      <c r="O173" s="175"/>
      <c r="P173" s="175"/>
      <c r="Q173" s="175"/>
    </row>
    <row r="174" spans="2:17" ht="14.4" x14ac:dyDescent="0.3">
      <c r="B174" s="127" t="s">
        <v>172</v>
      </c>
      <c r="C174" s="179">
        <v>2.9880357778275482E-2</v>
      </c>
      <c r="D174" s="180">
        <v>0</v>
      </c>
      <c r="E174" s="180">
        <v>10</v>
      </c>
      <c r="F174" s="182">
        <f t="shared" si="2"/>
        <v>3.9894228040143269</v>
      </c>
      <c r="G174" s="43"/>
      <c r="H174" s="43"/>
      <c r="I174" s="43"/>
      <c r="J174" s="43"/>
      <c r="K174" s="43">
        <f ca="1"/>
        <v>163.5</v>
      </c>
      <c r="L174" s="174">
        <f ca="1"/>
        <v>0</v>
      </c>
      <c r="M174" s="174">
        <f ca="1"/>
        <v>1E-4</v>
      </c>
      <c r="N174" s="175"/>
      <c r="O174" s="175"/>
      <c r="P174" s="175"/>
      <c r="Q174" s="175"/>
    </row>
    <row r="175" spans="2:17" ht="14.4" x14ac:dyDescent="0.3">
      <c r="B175" s="127" t="s">
        <v>173</v>
      </c>
      <c r="C175" s="179">
        <v>2.5763272408428281E-2</v>
      </c>
      <c r="D175" s="180">
        <v>0</v>
      </c>
      <c r="E175" s="180">
        <v>10</v>
      </c>
      <c r="F175" s="182">
        <f t="shared" si="2"/>
        <v>3.9894228040143269</v>
      </c>
      <c r="G175" s="43"/>
      <c r="H175" s="43"/>
      <c r="I175" s="43"/>
      <c r="J175" s="43"/>
      <c r="K175" s="43">
        <f ca="1"/>
        <v>164.5</v>
      </c>
      <c r="L175" s="174">
        <f ca="1"/>
        <v>0</v>
      </c>
      <c r="M175" s="174">
        <f ca="1"/>
        <v>1E-4</v>
      </c>
      <c r="N175" s="175"/>
      <c r="O175" s="175"/>
      <c r="P175" s="175"/>
      <c r="Q175" s="175"/>
    </row>
    <row r="176" spans="2:17" ht="14.4" x14ac:dyDescent="0.3">
      <c r="B176" s="127" t="s">
        <v>174</v>
      </c>
      <c r="C176" s="179">
        <v>1.3215743212375605E-2</v>
      </c>
      <c r="D176" s="180">
        <v>0</v>
      </c>
      <c r="E176" s="180">
        <v>10</v>
      </c>
      <c r="F176" s="182">
        <f t="shared" si="2"/>
        <v>3.9894228040143269</v>
      </c>
      <c r="G176" s="43"/>
      <c r="H176" s="43"/>
      <c r="I176" s="43"/>
      <c r="J176" s="43"/>
      <c r="K176" s="43">
        <f ca="1"/>
        <v>165.5</v>
      </c>
      <c r="L176" s="174">
        <f ca="1"/>
        <v>0</v>
      </c>
      <c r="M176" s="174">
        <f ca="1"/>
        <v>1E-4</v>
      </c>
      <c r="N176" s="175"/>
      <c r="O176" s="175"/>
      <c r="P176" s="175"/>
      <c r="Q176" s="175"/>
    </row>
    <row r="177" spans="2:17" ht="14.4" x14ac:dyDescent="0.3">
      <c r="B177" s="127" t="s">
        <v>175</v>
      </c>
      <c r="C177" s="179">
        <v>2.1451724711006981E-2</v>
      </c>
      <c r="D177" s="180">
        <v>0</v>
      </c>
      <c r="E177" s="180">
        <v>10</v>
      </c>
      <c r="F177" s="182">
        <f t="shared" si="2"/>
        <v>3.9894228040143269</v>
      </c>
      <c r="G177" s="43"/>
      <c r="H177" s="43"/>
      <c r="I177" s="43"/>
      <c r="J177" s="43"/>
      <c r="K177" s="43">
        <f ca="1"/>
        <v>166.5</v>
      </c>
      <c r="L177" s="174">
        <f ca="1"/>
        <v>0</v>
      </c>
      <c r="M177" s="174">
        <f ca="1"/>
        <v>1E-4</v>
      </c>
      <c r="N177" s="175"/>
      <c r="O177" s="175"/>
      <c r="P177" s="175"/>
      <c r="Q177" s="175"/>
    </row>
    <row r="178" spans="2:17" ht="14.4" x14ac:dyDescent="0.3">
      <c r="B178" s="127" t="s">
        <v>176</v>
      </c>
      <c r="C178" s="179">
        <v>5.7945597796546039E-2</v>
      </c>
      <c r="D178" s="180">
        <v>0</v>
      </c>
      <c r="E178" s="180">
        <v>10</v>
      </c>
      <c r="F178" s="182">
        <f t="shared" si="2"/>
        <v>3.9894228040143269</v>
      </c>
      <c r="G178" s="43"/>
      <c r="H178" s="43"/>
      <c r="I178" s="43"/>
      <c r="J178" s="43"/>
      <c r="K178" s="43">
        <f ca="1"/>
        <v>167.5</v>
      </c>
      <c r="L178" s="174">
        <f ca="1"/>
        <v>0</v>
      </c>
      <c r="M178" s="174">
        <f ca="1"/>
        <v>1E-4</v>
      </c>
      <c r="N178" s="175"/>
      <c r="O178" s="175"/>
      <c r="P178" s="175"/>
      <c r="Q178" s="175"/>
    </row>
    <row r="179" spans="2:17" ht="14.4" x14ac:dyDescent="0.3">
      <c r="B179" s="127" t="s">
        <v>177</v>
      </c>
      <c r="C179" s="179">
        <v>4.0115194676119396E-2</v>
      </c>
      <c r="D179" s="180">
        <v>0</v>
      </c>
      <c r="E179" s="180">
        <v>10</v>
      </c>
      <c r="F179" s="182">
        <f t="shared" si="2"/>
        <v>3.9894228040143269</v>
      </c>
      <c r="G179" s="43"/>
      <c r="H179" s="43"/>
      <c r="I179" s="43"/>
      <c r="J179" s="43"/>
      <c r="K179" s="43">
        <f ca="1"/>
        <v>168.5</v>
      </c>
      <c r="L179" s="174">
        <f ca="1"/>
        <v>0</v>
      </c>
      <c r="M179" s="174">
        <f ca="1"/>
        <v>1E-4</v>
      </c>
      <c r="N179" s="175"/>
      <c r="O179" s="175"/>
      <c r="P179" s="175"/>
      <c r="Q179" s="175"/>
    </row>
    <row r="180" spans="2:17" ht="14.4" x14ac:dyDescent="0.3">
      <c r="B180" s="127" t="s">
        <v>178</v>
      </c>
      <c r="C180" s="179">
        <v>1.7603142677785264E-2</v>
      </c>
      <c r="D180" s="180">
        <v>0</v>
      </c>
      <c r="E180" s="180">
        <v>10</v>
      </c>
      <c r="F180" s="182">
        <f t="shared" si="2"/>
        <v>3.9894228040143269</v>
      </c>
      <c r="G180" s="43"/>
      <c r="H180" s="43"/>
      <c r="I180" s="43"/>
      <c r="J180" s="43"/>
      <c r="K180" s="43">
        <f ca="1"/>
        <v>169.5</v>
      </c>
      <c r="L180" s="174">
        <f ca="1"/>
        <v>0</v>
      </c>
      <c r="M180" s="174">
        <f ca="1"/>
        <v>1E-4</v>
      </c>
      <c r="N180" s="175"/>
      <c r="O180" s="175"/>
      <c r="P180" s="175"/>
      <c r="Q180" s="175"/>
    </row>
    <row r="181" spans="2:17" ht="14.4" x14ac:dyDescent="0.3">
      <c r="B181" s="127" t="s">
        <v>179</v>
      </c>
      <c r="C181" s="179">
        <v>5.0277256775464713E-2</v>
      </c>
      <c r="D181" s="180">
        <v>0</v>
      </c>
      <c r="E181" s="180">
        <v>10</v>
      </c>
      <c r="F181" s="182">
        <f t="shared" si="2"/>
        <v>3.9894228040143269</v>
      </c>
      <c r="G181" s="43"/>
      <c r="H181" s="43"/>
      <c r="I181" s="43"/>
      <c r="J181" s="43"/>
      <c r="K181" s="43">
        <f ca="1"/>
        <v>170.5</v>
      </c>
      <c r="L181" s="174">
        <f ca="1"/>
        <v>0</v>
      </c>
      <c r="M181" s="174">
        <f ca="1"/>
        <v>1E-4</v>
      </c>
      <c r="N181" s="175"/>
      <c r="O181" s="175"/>
      <c r="P181" s="175"/>
      <c r="Q181" s="175"/>
    </row>
    <row r="182" spans="2:17" ht="14.4" x14ac:dyDescent="0.3">
      <c r="B182" s="127" t="s">
        <v>180</v>
      </c>
      <c r="C182" s="179">
        <v>3.5657950155708829E-2</v>
      </c>
      <c r="D182" s="180">
        <v>0</v>
      </c>
      <c r="E182" s="180">
        <v>10</v>
      </c>
      <c r="F182" s="182">
        <f t="shared" si="2"/>
        <v>3.9894228040143269</v>
      </c>
      <c r="G182" s="43"/>
      <c r="H182" s="43"/>
      <c r="I182" s="43"/>
      <c r="J182" s="43"/>
      <c r="K182" s="43">
        <f ca="1"/>
        <v>171.5</v>
      </c>
      <c r="L182" s="174">
        <f ca="1"/>
        <v>0</v>
      </c>
      <c r="M182" s="174">
        <f ca="1"/>
        <v>1E-4</v>
      </c>
      <c r="N182" s="175"/>
      <c r="O182" s="175"/>
      <c r="P182" s="175"/>
      <c r="Q182" s="175"/>
    </row>
    <row r="183" spans="2:17" ht="14.4" x14ac:dyDescent="0.3">
      <c r="B183" s="127" t="s">
        <v>181</v>
      </c>
      <c r="C183" s="179">
        <v>3.4937031670544579E-2</v>
      </c>
      <c r="D183" s="180">
        <v>0</v>
      </c>
      <c r="E183" s="180">
        <v>10</v>
      </c>
      <c r="F183" s="182">
        <f t="shared" si="2"/>
        <v>3.9894228040143269</v>
      </c>
      <c r="G183" s="43"/>
      <c r="H183" s="43"/>
      <c r="I183" s="43"/>
      <c r="J183" s="43"/>
      <c r="K183" s="43">
        <f ca="1"/>
        <v>172.5</v>
      </c>
      <c r="L183" s="174">
        <f ca="1"/>
        <v>0</v>
      </c>
      <c r="M183" s="174">
        <f ca="1"/>
        <v>1E-4</v>
      </c>
      <c r="N183" s="175"/>
      <c r="O183" s="175"/>
      <c r="P183" s="175"/>
      <c r="Q183" s="175"/>
    </row>
    <row r="184" spans="2:17" ht="14.4" x14ac:dyDescent="0.3">
      <c r="B184" s="127" t="s">
        <v>182</v>
      </c>
      <c r="C184" s="179">
        <v>2.5396586805653085E-2</v>
      </c>
      <c r="D184" s="180">
        <v>0</v>
      </c>
      <c r="E184" s="180">
        <v>10</v>
      </c>
      <c r="F184" s="182">
        <f t="shared" si="2"/>
        <v>3.9894228040143269</v>
      </c>
      <c r="G184" s="43"/>
      <c r="H184" s="43"/>
      <c r="I184" s="43"/>
      <c r="J184" s="43"/>
      <c r="K184" s="43">
        <f ca="1"/>
        <v>173.5</v>
      </c>
      <c r="L184" s="174">
        <f ca="1"/>
        <v>0</v>
      </c>
      <c r="M184" s="174">
        <f ca="1"/>
        <v>1E-4</v>
      </c>
      <c r="N184" s="175"/>
      <c r="O184" s="175"/>
      <c r="P184" s="175"/>
      <c r="Q184" s="175"/>
    </row>
    <row r="185" spans="2:17" ht="14.4" x14ac:dyDescent="0.3">
      <c r="B185" s="127" t="s">
        <v>183</v>
      </c>
      <c r="C185" s="179">
        <v>4.7737710012984429E-2</v>
      </c>
      <c r="D185" s="180">
        <v>0</v>
      </c>
      <c r="E185" s="180">
        <v>10</v>
      </c>
      <c r="F185" s="182">
        <f t="shared" si="2"/>
        <v>3.9894228040143269</v>
      </c>
      <c r="G185" s="43"/>
      <c r="H185" s="43"/>
      <c r="I185" s="43"/>
      <c r="J185" s="43"/>
      <c r="K185" s="43">
        <f ca="1"/>
        <v>174.5</v>
      </c>
      <c r="L185" s="174">
        <f ca="1"/>
        <v>0</v>
      </c>
      <c r="M185" s="174">
        <f ca="1"/>
        <v>1E-4</v>
      </c>
      <c r="N185" s="175"/>
      <c r="O185" s="175"/>
      <c r="P185" s="175"/>
      <c r="Q185" s="175"/>
    </row>
    <row r="186" spans="2:17" ht="14.4" x14ac:dyDescent="0.3">
      <c r="B186" s="127" t="s">
        <v>184</v>
      </c>
      <c r="C186" s="179">
        <v>4.6849669515878246E-2</v>
      </c>
      <c r="D186" s="180">
        <v>0</v>
      </c>
      <c r="E186" s="180">
        <v>10</v>
      </c>
      <c r="F186" s="182">
        <f t="shared" si="2"/>
        <v>3.9894228040143269</v>
      </c>
      <c r="G186" s="43"/>
      <c r="H186" s="43"/>
      <c r="I186" s="43"/>
      <c r="J186" s="43"/>
      <c r="K186" s="43">
        <f ca="1"/>
        <v>175.5</v>
      </c>
      <c r="L186" s="174">
        <f ca="1"/>
        <v>0</v>
      </c>
      <c r="M186" s="174">
        <f ca="1"/>
        <v>1E-4</v>
      </c>
      <c r="N186" s="175"/>
      <c r="O186" s="175"/>
      <c r="P186" s="175"/>
      <c r="Q186" s="175"/>
    </row>
    <row r="187" spans="2:17" ht="14.4" x14ac:dyDescent="0.3">
      <c r="B187" s="127" t="s">
        <v>185</v>
      </c>
      <c r="C187" s="179">
        <v>2.3864265540748525E-2</v>
      </c>
      <c r="D187" s="180">
        <v>0</v>
      </c>
      <c r="E187" s="180">
        <v>10</v>
      </c>
      <c r="F187" s="182">
        <f t="shared" si="2"/>
        <v>3.9894228040143269</v>
      </c>
      <c r="G187" s="43"/>
      <c r="H187" s="43"/>
      <c r="I187" s="43"/>
      <c r="J187" s="43"/>
      <c r="K187" s="43">
        <f ca="1"/>
        <v>176.5</v>
      </c>
      <c r="L187" s="174">
        <f ca="1"/>
        <v>0</v>
      </c>
      <c r="M187" s="174">
        <f ca="1"/>
        <v>1E-4</v>
      </c>
      <c r="N187" s="175"/>
      <c r="O187" s="175"/>
      <c r="P187" s="175"/>
      <c r="Q187" s="175"/>
    </row>
    <row r="188" spans="2:17" ht="14.4" x14ac:dyDescent="0.3">
      <c r="B188" s="127" t="s">
        <v>186</v>
      </c>
      <c r="C188" s="179">
        <v>3.7377408628483079E-2</v>
      </c>
      <c r="D188" s="180">
        <v>0</v>
      </c>
      <c r="E188" s="180">
        <v>10</v>
      </c>
      <c r="F188" s="182">
        <f t="shared" si="2"/>
        <v>3.9894228040143269</v>
      </c>
      <c r="G188" s="43"/>
      <c r="H188" s="43"/>
      <c r="I188" s="43"/>
      <c r="J188" s="43"/>
      <c r="K188" s="43">
        <f ca="1"/>
        <v>177.5</v>
      </c>
      <c r="L188" s="174">
        <f ca="1"/>
        <v>0</v>
      </c>
      <c r="M188" s="174">
        <f ca="1"/>
        <v>1E-4</v>
      </c>
      <c r="N188" s="175"/>
      <c r="O188" s="175"/>
      <c r="P188" s="175"/>
      <c r="Q188" s="175"/>
    </row>
    <row r="189" spans="2:17" ht="14.4" x14ac:dyDescent="0.3">
      <c r="B189" s="127" t="s">
        <v>187</v>
      </c>
      <c r="C189" s="179">
        <v>5.4918095835649293E-2</v>
      </c>
      <c r="D189" s="180">
        <v>0</v>
      </c>
      <c r="E189" s="180">
        <v>10</v>
      </c>
      <c r="F189" s="182">
        <f t="shared" si="2"/>
        <v>3.9894228040143269</v>
      </c>
      <c r="G189" s="43"/>
      <c r="H189" s="43"/>
      <c r="I189" s="43"/>
      <c r="J189" s="43"/>
      <c r="K189" s="43">
        <f ca="1"/>
        <v>178.5</v>
      </c>
      <c r="L189" s="174">
        <f ca="1"/>
        <v>0</v>
      </c>
      <c r="M189" s="174">
        <f ca="1"/>
        <v>1E-4</v>
      </c>
      <c r="N189" s="175"/>
      <c r="O189" s="175"/>
      <c r="P189" s="175"/>
      <c r="Q189" s="175"/>
    </row>
    <row r="190" spans="2:17" ht="14.4" x14ac:dyDescent="0.3">
      <c r="B190" s="127" t="s">
        <v>188</v>
      </c>
      <c r="C190" s="179">
        <v>5.807110349739826E-2</v>
      </c>
      <c r="D190" s="180">
        <v>0</v>
      </c>
      <c r="E190" s="180">
        <v>10</v>
      </c>
      <c r="F190" s="182">
        <f t="shared" si="2"/>
        <v>3.9894228040143269</v>
      </c>
      <c r="G190" s="43"/>
      <c r="H190" s="43"/>
      <c r="I190" s="43"/>
      <c r="J190" s="43"/>
      <c r="K190" s="43">
        <f ca="1"/>
        <v>179.5</v>
      </c>
      <c r="L190" s="174">
        <f ca="1"/>
        <v>0</v>
      </c>
      <c r="M190" s="174">
        <f ca="1"/>
        <v>1E-4</v>
      </c>
      <c r="N190" s="175"/>
      <c r="O190" s="175"/>
      <c r="P190" s="175"/>
      <c r="Q190" s="175"/>
    </row>
    <row r="191" spans="2:17" ht="14.4" x14ac:dyDescent="0.3">
      <c r="B191" s="127" t="s">
        <v>189</v>
      </c>
      <c r="C191" s="179">
        <v>1.8910760146758868E-2</v>
      </c>
      <c r="D191" s="180">
        <v>0</v>
      </c>
      <c r="E191" s="180">
        <v>10</v>
      </c>
      <c r="F191" s="182">
        <f t="shared" si="2"/>
        <v>3.9894228040143269</v>
      </c>
      <c r="G191" s="43"/>
      <c r="H191" s="43"/>
      <c r="I191" s="43"/>
      <c r="J191" s="43"/>
      <c r="K191" s="43">
        <f ca="1"/>
        <v>180.5</v>
      </c>
      <c r="L191" s="174">
        <f ca="1"/>
        <v>0</v>
      </c>
      <c r="M191" s="174">
        <f ca="1"/>
        <v>1E-4</v>
      </c>
      <c r="N191" s="175"/>
      <c r="O191" s="175"/>
      <c r="P191" s="175"/>
      <c r="Q191" s="175"/>
    </row>
    <row r="192" spans="2:17" ht="14.4" x14ac:dyDescent="0.3">
      <c r="B192" s="127" t="s">
        <v>190</v>
      </c>
      <c r="C192" s="179">
        <v>2.8226820687694998E-2</v>
      </c>
      <c r="D192" s="180">
        <v>0</v>
      </c>
      <c r="E192" s="180">
        <v>10</v>
      </c>
      <c r="F192" s="182">
        <f t="shared" si="2"/>
        <v>3.9894228040143269</v>
      </c>
      <c r="G192" s="43"/>
      <c r="H192" s="43"/>
      <c r="I192" s="43"/>
      <c r="J192" s="43"/>
      <c r="K192" s="43">
        <f ca="1"/>
        <v>181.5</v>
      </c>
      <c r="L192" s="174">
        <f ca="1"/>
        <v>0</v>
      </c>
      <c r="M192" s="174">
        <f ca="1"/>
        <v>1E-4</v>
      </c>
      <c r="N192" s="175"/>
      <c r="O192" s="175"/>
      <c r="P192" s="175"/>
      <c r="Q192" s="175"/>
    </row>
    <row r="193" spans="2:17" ht="14.4" x14ac:dyDescent="0.3">
      <c r="B193" s="127" t="s">
        <v>191</v>
      </c>
      <c r="C193" s="179">
        <v>1.1726414218110557E-2</v>
      </c>
      <c r="D193" s="180">
        <v>0</v>
      </c>
      <c r="E193" s="180">
        <v>10</v>
      </c>
      <c r="F193" s="182">
        <f t="shared" si="2"/>
        <v>3.9894228040143269</v>
      </c>
      <c r="G193" s="43"/>
      <c r="H193" s="43"/>
      <c r="I193" s="43"/>
      <c r="J193" s="43"/>
      <c r="K193" s="43">
        <f ca="1"/>
        <v>182.5</v>
      </c>
      <c r="L193" s="174">
        <f ca="1"/>
        <v>0</v>
      </c>
      <c r="M193" s="174">
        <f ca="1"/>
        <v>1E-4</v>
      </c>
      <c r="N193" s="175"/>
      <c r="O193" s="175"/>
      <c r="P193" s="175"/>
      <c r="Q193" s="175"/>
    </row>
    <row r="194" spans="2:17" ht="14.4" x14ac:dyDescent="0.3">
      <c r="B194" s="127" t="s">
        <v>192</v>
      </c>
      <c r="C194" s="179">
        <v>3.5192360521297067E-2</v>
      </c>
      <c r="D194" s="180">
        <v>0</v>
      </c>
      <c r="E194" s="180">
        <v>10</v>
      </c>
      <c r="F194" s="182">
        <f t="shared" si="2"/>
        <v>3.9894228040143269</v>
      </c>
      <c r="G194" s="43"/>
      <c r="H194" s="43"/>
      <c r="I194" s="43"/>
      <c r="J194" s="43"/>
      <c r="K194" s="43">
        <f ca="1"/>
        <v>183.5</v>
      </c>
      <c r="L194" s="174">
        <f ca="1"/>
        <v>0</v>
      </c>
      <c r="M194" s="174">
        <f ca="1"/>
        <v>1E-4</v>
      </c>
      <c r="N194" s="175"/>
      <c r="O194" s="175"/>
      <c r="P194" s="175"/>
      <c r="Q194" s="175"/>
    </row>
    <row r="195" spans="2:17" ht="14.4" x14ac:dyDescent="0.3">
      <c r="B195" s="127" t="s">
        <v>193</v>
      </c>
      <c r="C195" s="179">
        <v>1.51062367111327E-2</v>
      </c>
      <c r="D195" s="180">
        <v>0</v>
      </c>
      <c r="E195" s="180">
        <v>10</v>
      </c>
      <c r="F195" s="182">
        <f t="shared" si="2"/>
        <v>3.9894228040143269</v>
      </c>
      <c r="G195" s="43"/>
      <c r="H195" s="43"/>
      <c r="I195" s="43"/>
      <c r="J195" s="43"/>
      <c r="K195" s="43">
        <f ca="1"/>
        <v>184.5</v>
      </c>
      <c r="L195" s="174">
        <f ca="1"/>
        <v>0</v>
      </c>
      <c r="M195" s="174">
        <f ca="1"/>
        <v>1E-4</v>
      </c>
      <c r="N195" s="175"/>
      <c r="O195" s="175"/>
      <c r="P195" s="175"/>
      <c r="Q195" s="175"/>
    </row>
    <row r="196" spans="2:17" ht="14.4" x14ac:dyDescent="0.3">
      <c r="B196" s="127" t="s">
        <v>194</v>
      </c>
      <c r="C196" s="179">
        <v>1.7685226314684135E-2</v>
      </c>
      <c r="D196" s="180">
        <v>0</v>
      </c>
      <c r="E196" s="180">
        <v>10</v>
      </c>
      <c r="F196" s="182">
        <f t="shared" si="2"/>
        <v>3.9894228040143269</v>
      </c>
      <c r="G196" s="43"/>
      <c r="H196" s="43"/>
      <c r="I196" s="43"/>
      <c r="J196" s="43"/>
      <c r="K196" s="43">
        <f ca="1"/>
        <v>185.5</v>
      </c>
      <c r="L196" s="174">
        <f ca="1"/>
        <v>0</v>
      </c>
      <c r="M196" s="174">
        <f ca="1"/>
        <v>1E-4</v>
      </c>
      <c r="N196" s="175"/>
      <c r="O196" s="175"/>
      <c r="P196" s="175"/>
      <c r="Q196" s="175"/>
    </row>
    <row r="197" spans="2:17" ht="14.4" x14ac:dyDescent="0.3">
      <c r="B197" s="127" t="s">
        <v>195</v>
      </c>
      <c r="C197" s="179">
        <v>2.7723893595023745E-2</v>
      </c>
      <c r="D197" s="180">
        <v>0</v>
      </c>
      <c r="E197" s="180">
        <v>10</v>
      </c>
      <c r="F197" s="182">
        <f t="shared" si="2"/>
        <v>3.9894228040143269</v>
      </c>
      <c r="G197" s="43"/>
      <c r="H197" s="43"/>
      <c r="I197" s="43"/>
      <c r="J197" s="43"/>
      <c r="K197" s="43">
        <f ca="1"/>
        <v>186.5</v>
      </c>
      <c r="L197" s="174">
        <f ca="1"/>
        <v>0</v>
      </c>
      <c r="M197" s="174">
        <f ca="1"/>
        <v>1E-4</v>
      </c>
      <c r="N197" s="175"/>
      <c r="O197" s="175"/>
      <c r="P197" s="175"/>
      <c r="Q197" s="175"/>
    </row>
    <row r="198" spans="2:17" ht="14.4" x14ac:dyDescent="0.3">
      <c r="B198" s="127" t="s">
        <v>196</v>
      </c>
      <c r="C198" s="179">
        <v>4.7251770789634967E-2</v>
      </c>
      <c r="D198" s="180">
        <v>0</v>
      </c>
      <c r="E198" s="180">
        <v>10</v>
      </c>
      <c r="F198" s="182">
        <f t="shared" si="2"/>
        <v>3.9894228040143269</v>
      </c>
      <c r="G198" s="43"/>
      <c r="H198" s="43"/>
      <c r="I198" s="43"/>
      <c r="J198" s="43"/>
      <c r="K198" s="43">
        <f ca="1"/>
        <v>187.5</v>
      </c>
      <c r="L198" s="174">
        <f ca="1"/>
        <v>0</v>
      </c>
      <c r="M198" s="174">
        <f ca="1"/>
        <v>1E-4</v>
      </c>
      <c r="N198" s="175"/>
      <c r="O198" s="175"/>
      <c r="P198" s="175"/>
      <c r="Q198" s="175"/>
    </row>
    <row r="199" spans="2:17" ht="14.4" x14ac:dyDescent="0.3">
      <c r="B199" s="127" t="s">
        <v>197</v>
      </c>
      <c r="C199" s="179">
        <v>3.2931097588470071E-2</v>
      </c>
      <c r="D199" s="180">
        <v>0</v>
      </c>
      <c r="E199" s="180">
        <v>10</v>
      </c>
      <c r="F199" s="182">
        <f t="shared" si="2"/>
        <v>3.9894228040143269</v>
      </c>
      <c r="G199" s="43"/>
      <c r="H199" s="43"/>
      <c r="I199" s="43"/>
      <c r="J199" s="43"/>
      <c r="K199" s="43">
        <f ca="1"/>
        <v>188.5</v>
      </c>
      <c r="L199" s="174">
        <f ca="1"/>
        <v>0</v>
      </c>
      <c r="M199" s="174">
        <f ca="1"/>
        <v>1E-4</v>
      </c>
      <c r="N199" s="175"/>
      <c r="O199" s="175"/>
      <c r="P199" s="175"/>
      <c r="Q199" s="175"/>
    </row>
    <row r="200" spans="2:17" ht="14.4" x14ac:dyDescent="0.3">
      <c r="B200" s="127" t="s">
        <v>198</v>
      </c>
      <c r="C200" s="179">
        <v>1.5357930581223565E-2</v>
      </c>
      <c r="D200" s="180">
        <v>0</v>
      </c>
      <c r="E200" s="180">
        <v>10</v>
      </c>
      <c r="F200" s="182">
        <f t="shared" si="2"/>
        <v>3.9894228040143269</v>
      </c>
      <c r="G200" s="43"/>
      <c r="H200" s="43"/>
      <c r="I200" s="43"/>
      <c r="J200" s="43"/>
      <c r="K200" s="43">
        <f ca="1"/>
        <v>189.5</v>
      </c>
      <c r="L200" s="174">
        <f ca="1"/>
        <v>0</v>
      </c>
      <c r="M200" s="174">
        <f ca="1"/>
        <v>0</v>
      </c>
      <c r="N200" s="175"/>
      <c r="O200" s="175"/>
      <c r="P200" s="175"/>
      <c r="Q200" s="175"/>
    </row>
    <row r="201" spans="2:17" ht="14.4" x14ac:dyDescent="0.3">
      <c r="B201" s="127" t="s">
        <v>199</v>
      </c>
      <c r="C201" s="179">
        <v>1.9416473055608119E-2</v>
      </c>
      <c r="D201" s="180">
        <v>0</v>
      </c>
      <c r="E201" s="180">
        <v>10</v>
      </c>
      <c r="F201" s="182">
        <f t="shared" si="2"/>
        <v>3.9894228040143269</v>
      </c>
      <c r="G201" s="43"/>
      <c r="H201" s="43"/>
      <c r="I201" s="43"/>
      <c r="J201" s="43"/>
      <c r="K201" s="43">
        <f ca="1"/>
        <v>190.5</v>
      </c>
      <c r="L201" s="174">
        <f ca="1"/>
        <v>0</v>
      </c>
      <c r="M201" s="174">
        <f ca="1"/>
        <v>0</v>
      </c>
      <c r="N201" s="175"/>
      <c r="O201" s="175"/>
      <c r="P201" s="175"/>
      <c r="Q201" s="175"/>
    </row>
    <row r="202" spans="2:17" ht="14.4" x14ac:dyDescent="0.3">
      <c r="B202" s="127" t="s">
        <v>200</v>
      </c>
      <c r="C202" s="179">
        <v>3.4443459267018951E-2</v>
      </c>
      <c r="D202" s="180">
        <v>0</v>
      </c>
      <c r="E202" s="180">
        <v>10</v>
      </c>
      <c r="F202" s="182">
        <f t="shared" si="2"/>
        <v>3.9894228040143269</v>
      </c>
      <c r="G202" s="43"/>
      <c r="H202" s="43"/>
      <c r="I202" s="43"/>
      <c r="J202" s="43"/>
      <c r="K202" s="43">
        <f ca="1"/>
        <v>191.5</v>
      </c>
      <c r="L202" s="174">
        <f ca="1"/>
        <v>0</v>
      </c>
      <c r="M202" s="174">
        <f ca="1"/>
        <v>0</v>
      </c>
      <c r="N202" s="175"/>
      <c r="O202" s="175"/>
      <c r="P202" s="175"/>
      <c r="Q202" s="175"/>
    </row>
    <row r="203" spans="2:17" ht="14.4" x14ac:dyDescent="0.3">
      <c r="B203" s="127" t="s">
        <v>201</v>
      </c>
      <c r="C203" s="179">
        <v>5.5805298264367247E-2</v>
      </c>
      <c r="D203" s="180">
        <v>0</v>
      </c>
      <c r="E203" s="180">
        <v>10</v>
      </c>
      <c r="F203" s="182">
        <f t="shared" ref="F203:F266" si="3">(D203*NORMSDIST(D203/E203)+E203*NORMDIST(D203/E203,0,1,FALSE()))</f>
        <v>3.9894228040143269</v>
      </c>
      <c r="G203" s="43"/>
      <c r="H203" s="43"/>
      <c r="I203" s="43"/>
      <c r="J203" s="43"/>
      <c r="K203" s="43">
        <f ca="1"/>
        <v>192.5</v>
      </c>
      <c r="L203" s="174">
        <f ca="1"/>
        <v>0</v>
      </c>
      <c r="M203" s="174">
        <f ca="1"/>
        <v>0</v>
      </c>
      <c r="N203" s="175"/>
      <c r="O203" s="175"/>
      <c r="P203" s="175"/>
      <c r="Q203" s="175"/>
    </row>
    <row r="204" spans="2:17" ht="14.4" x14ac:dyDescent="0.3">
      <c r="B204" s="127" t="s">
        <v>202</v>
      </c>
      <c r="C204" s="179">
        <v>2.9979792613349696E-2</v>
      </c>
      <c r="D204" s="180">
        <v>0</v>
      </c>
      <c r="E204" s="180">
        <v>10</v>
      </c>
      <c r="F204" s="182">
        <f t="shared" si="3"/>
        <v>3.9894228040143269</v>
      </c>
      <c r="G204" s="43"/>
      <c r="H204" s="43"/>
      <c r="I204" s="43"/>
      <c r="J204" s="43"/>
      <c r="K204" s="43">
        <f ca="1"/>
        <v>193.5</v>
      </c>
      <c r="L204" s="174">
        <f ca="1"/>
        <v>0</v>
      </c>
      <c r="M204" s="174">
        <f ca="1"/>
        <v>0</v>
      </c>
      <c r="N204" s="175"/>
      <c r="O204" s="175"/>
      <c r="P204" s="175"/>
      <c r="Q204" s="175"/>
    </row>
    <row r="205" spans="2:17" ht="14.4" x14ac:dyDescent="0.3">
      <c r="B205" s="127" t="s">
        <v>203</v>
      </c>
      <c r="C205" s="179">
        <v>4.772892475564907E-2</v>
      </c>
      <c r="D205" s="180">
        <v>0</v>
      </c>
      <c r="E205" s="180">
        <v>10</v>
      </c>
      <c r="F205" s="182">
        <f t="shared" si="3"/>
        <v>3.9894228040143269</v>
      </c>
      <c r="G205" s="43"/>
      <c r="H205" s="43"/>
      <c r="I205" s="43"/>
      <c r="J205" s="43"/>
      <c r="K205" s="43">
        <f ca="1"/>
        <v>194.5</v>
      </c>
      <c r="L205" s="174">
        <f ca="1"/>
        <v>0</v>
      </c>
      <c r="M205" s="174">
        <f ca="1"/>
        <v>0</v>
      </c>
      <c r="N205" s="175"/>
      <c r="O205" s="175"/>
      <c r="P205" s="175"/>
      <c r="Q205" s="175"/>
    </row>
    <row r="206" spans="2:17" ht="14.4" x14ac:dyDescent="0.3">
      <c r="B206" s="127" t="s">
        <v>204</v>
      </c>
      <c r="C206" s="179">
        <v>2.2470087611972812E-2</v>
      </c>
      <c r="D206" s="180">
        <v>0</v>
      </c>
      <c r="E206" s="180">
        <v>10</v>
      </c>
      <c r="F206" s="182">
        <f t="shared" si="3"/>
        <v>3.9894228040143269</v>
      </c>
      <c r="G206" s="43"/>
      <c r="H206" s="43"/>
      <c r="I206" s="43"/>
      <c r="J206" s="43"/>
      <c r="K206" s="43">
        <f ca="1"/>
        <v>195.5</v>
      </c>
      <c r="L206" s="174">
        <f ca="1"/>
        <v>0</v>
      </c>
      <c r="M206" s="174">
        <f ca="1"/>
        <v>0</v>
      </c>
      <c r="N206" s="175"/>
      <c r="O206" s="175"/>
      <c r="P206" s="175"/>
      <c r="Q206" s="175"/>
    </row>
    <row r="207" spans="2:17" ht="14.4" x14ac:dyDescent="0.3">
      <c r="B207" s="127" t="s">
        <v>205</v>
      </c>
      <c r="C207" s="179">
        <v>2.2713905317572058E-2</v>
      </c>
      <c r="D207" s="180">
        <v>0</v>
      </c>
      <c r="E207" s="180">
        <v>10</v>
      </c>
      <c r="F207" s="182">
        <f t="shared" si="3"/>
        <v>3.9894228040143269</v>
      </c>
      <c r="G207" s="43"/>
      <c r="H207" s="43"/>
      <c r="I207" s="43"/>
      <c r="J207" s="43"/>
      <c r="K207" s="43">
        <f ca="1"/>
        <v>196.5</v>
      </c>
      <c r="L207" s="174">
        <f ca="1"/>
        <v>0</v>
      </c>
      <c r="M207" s="174">
        <f ca="1"/>
        <v>0</v>
      </c>
      <c r="N207" s="175"/>
      <c r="O207" s="175"/>
      <c r="P207" s="175"/>
      <c r="Q207" s="175"/>
    </row>
    <row r="208" spans="2:17" ht="14.4" x14ac:dyDescent="0.3">
      <c r="B208" s="127" t="s">
        <v>206</v>
      </c>
      <c r="C208" s="179">
        <v>2.8171031606545653E-2</v>
      </c>
      <c r="D208" s="180">
        <v>0</v>
      </c>
      <c r="E208" s="180">
        <v>10</v>
      </c>
      <c r="F208" s="182">
        <f t="shared" si="3"/>
        <v>3.9894228040143269</v>
      </c>
      <c r="G208" s="43"/>
      <c r="H208" s="43"/>
      <c r="I208" s="43"/>
      <c r="J208" s="43"/>
      <c r="K208" s="43">
        <f ca="1"/>
        <v>197.5</v>
      </c>
      <c r="L208" s="174">
        <f ca="1"/>
        <v>0</v>
      </c>
      <c r="M208" s="174">
        <f ca="1"/>
        <v>0</v>
      </c>
      <c r="N208" s="175"/>
      <c r="O208" s="175"/>
      <c r="P208" s="175"/>
      <c r="Q208" s="175"/>
    </row>
    <row r="209" spans="2:17" ht="14.4" x14ac:dyDescent="0.3">
      <c r="B209" s="127" t="s">
        <v>207</v>
      </c>
      <c r="C209" s="179">
        <v>2.56694777387238E-2</v>
      </c>
      <c r="D209" s="180">
        <v>0</v>
      </c>
      <c r="E209" s="180">
        <v>10</v>
      </c>
      <c r="F209" s="182">
        <f t="shared" si="3"/>
        <v>3.9894228040143269</v>
      </c>
      <c r="G209" s="43"/>
      <c r="H209" s="43"/>
      <c r="I209" s="43"/>
      <c r="J209" s="43"/>
      <c r="K209" s="43">
        <f ca="1"/>
        <v>198.5</v>
      </c>
      <c r="L209" s="174">
        <f ca="1"/>
        <v>0</v>
      </c>
      <c r="M209" s="174">
        <f ca="1"/>
        <v>0</v>
      </c>
      <c r="N209" s="175"/>
      <c r="O209" s="175"/>
      <c r="P209" s="175"/>
      <c r="Q209" s="175"/>
    </row>
    <row r="210" spans="2:17" ht="14.4" x14ac:dyDescent="0.3">
      <c r="B210" s="127" t="s">
        <v>208</v>
      </c>
      <c r="C210" s="179">
        <v>4.0390762509843296E-2</v>
      </c>
      <c r="D210" s="180">
        <v>0</v>
      </c>
      <c r="E210" s="180">
        <v>10</v>
      </c>
      <c r="F210" s="182">
        <f t="shared" si="3"/>
        <v>3.9894228040143269</v>
      </c>
      <c r="G210" s="43"/>
      <c r="H210" s="43"/>
      <c r="I210" s="43"/>
      <c r="J210" s="43"/>
      <c r="K210" s="43">
        <f ca="1"/>
        <v>199.5</v>
      </c>
      <c r="L210" s="174">
        <f ca="1"/>
        <v>0</v>
      </c>
      <c r="M210" s="174">
        <f ca="1"/>
        <v>0</v>
      </c>
      <c r="N210" s="175"/>
      <c r="O210" s="175"/>
      <c r="P210" s="175"/>
      <c r="Q210" s="175"/>
    </row>
    <row r="211" spans="2:17" ht="14.4" x14ac:dyDescent="0.3">
      <c r="B211" s="127" t="s">
        <v>209</v>
      </c>
      <c r="C211" s="179">
        <v>2.8093443844151154E-2</v>
      </c>
      <c r="D211" s="180">
        <v>0</v>
      </c>
      <c r="E211" s="180">
        <v>10</v>
      </c>
      <c r="F211" s="182">
        <f t="shared" si="3"/>
        <v>3.9894228040143269</v>
      </c>
      <c r="G211" s="43"/>
      <c r="H211" s="43"/>
      <c r="I211" s="43"/>
      <c r="J211" s="43"/>
      <c r="K211" s="43">
        <f ca="1"/>
        <v>200.5</v>
      </c>
      <c r="L211" s="174">
        <f ca="1"/>
        <v>0</v>
      </c>
      <c r="M211" s="174">
        <f ca="1"/>
        <v>0</v>
      </c>
      <c r="N211" s="175"/>
      <c r="O211" s="175"/>
      <c r="P211" s="175"/>
      <c r="Q211" s="175"/>
    </row>
    <row r="212" spans="2:17" ht="14.4" x14ac:dyDescent="0.3">
      <c r="B212" s="127" t="s">
        <v>210</v>
      </c>
      <c r="C212" s="179">
        <v>1.9560970308052407E-2</v>
      </c>
      <c r="D212" s="180">
        <v>0</v>
      </c>
      <c r="E212" s="180">
        <v>10</v>
      </c>
      <c r="F212" s="182">
        <f t="shared" si="3"/>
        <v>3.9894228040143269</v>
      </c>
      <c r="G212" s="43"/>
      <c r="H212" s="43"/>
      <c r="I212" s="43"/>
      <c r="J212" s="43"/>
      <c r="K212" s="43">
        <f ca="1"/>
        <v>201.5</v>
      </c>
      <c r="L212" s="174">
        <f ca="1"/>
        <v>0</v>
      </c>
      <c r="M212" s="174">
        <f ca="1"/>
        <v>0</v>
      </c>
      <c r="N212" s="175"/>
      <c r="O212" s="175"/>
      <c r="P212" s="175"/>
      <c r="Q212" s="175"/>
    </row>
    <row r="213" spans="2:17" ht="14.4" x14ac:dyDescent="0.3">
      <c r="B213" s="127" t="s">
        <v>211</v>
      </c>
      <c r="C213" s="179">
        <v>5.7415892781293228E-2</v>
      </c>
      <c r="D213" s="180">
        <v>0</v>
      </c>
      <c r="E213" s="180">
        <v>10</v>
      </c>
      <c r="F213" s="182">
        <f t="shared" si="3"/>
        <v>3.9894228040143269</v>
      </c>
      <c r="G213" s="43"/>
      <c r="H213" s="43"/>
      <c r="I213" s="43"/>
      <c r="J213" s="43"/>
      <c r="K213" s="43">
        <f ca="1"/>
        <v>202.5</v>
      </c>
      <c r="L213" s="174">
        <f ca="1"/>
        <v>0</v>
      </c>
      <c r="M213" s="174">
        <f ca="1"/>
        <v>0</v>
      </c>
      <c r="N213" s="175"/>
      <c r="O213" s="175"/>
      <c r="P213" s="175"/>
      <c r="Q213" s="175"/>
    </row>
    <row r="214" spans="2:17" ht="14.4" x14ac:dyDescent="0.3">
      <c r="B214" s="127" t="s">
        <v>212</v>
      </c>
      <c r="C214" s="179">
        <v>1.7205881268841709E-2</v>
      </c>
      <c r="D214" s="180">
        <v>0</v>
      </c>
      <c r="E214" s="180">
        <v>10</v>
      </c>
      <c r="F214" s="182">
        <f t="shared" si="3"/>
        <v>3.9894228040143269</v>
      </c>
      <c r="G214" s="43"/>
      <c r="H214" s="43"/>
      <c r="I214" s="43"/>
      <c r="J214" s="43"/>
      <c r="K214" s="43">
        <f ca="1"/>
        <v>203.5</v>
      </c>
      <c r="L214" s="174">
        <f ca="1"/>
        <v>0</v>
      </c>
      <c r="M214" s="174">
        <f ca="1"/>
        <v>0</v>
      </c>
      <c r="N214" s="175"/>
      <c r="O214" s="175"/>
      <c r="P214" s="175"/>
      <c r="Q214" s="175"/>
    </row>
    <row r="215" spans="2:17" ht="14.4" x14ac:dyDescent="0.3">
      <c r="B215" s="127" t="s">
        <v>213</v>
      </c>
      <c r="C215" s="179">
        <v>1.7550446787614811E-2</v>
      </c>
      <c r="D215" s="180">
        <v>0</v>
      </c>
      <c r="E215" s="180">
        <v>10</v>
      </c>
      <c r="F215" s="182">
        <f t="shared" si="3"/>
        <v>3.9894228040143269</v>
      </c>
      <c r="G215" s="43"/>
      <c r="H215" s="43"/>
      <c r="I215" s="43"/>
      <c r="J215" s="43"/>
      <c r="K215" s="43">
        <f ca="1"/>
        <v>204.5</v>
      </c>
      <c r="L215" s="174">
        <f ca="1"/>
        <v>0</v>
      </c>
      <c r="M215" s="174">
        <f ca="1"/>
        <v>0</v>
      </c>
      <c r="N215" s="175"/>
      <c r="O215" s="175"/>
      <c r="P215" s="175"/>
      <c r="Q215" s="175"/>
    </row>
    <row r="216" spans="2:17" ht="14.4" x14ac:dyDescent="0.3">
      <c r="B216" s="127" t="s">
        <v>214</v>
      </c>
      <c r="C216" s="179">
        <v>5.1812671466077688E-2</v>
      </c>
      <c r="D216" s="180">
        <v>0</v>
      </c>
      <c r="E216" s="180">
        <v>10</v>
      </c>
      <c r="F216" s="182">
        <f t="shared" si="3"/>
        <v>3.9894228040143269</v>
      </c>
      <c r="G216" s="43"/>
      <c r="H216" s="43"/>
      <c r="I216" s="43"/>
      <c r="J216" s="43"/>
      <c r="K216" s="43">
        <f ca="1"/>
        <v>205.5</v>
      </c>
      <c r="L216" s="174">
        <f ca="1"/>
        <v>0</v>
      </c>
      <c r="M216" s="174">
        <f ca="1"/>
        <v>0</v>
      </c>
      <c r="N216" s="175"/>
      <c r="O216" s="175"/>
      <c r="P216" s="175"/>
      <c r="Q216" s="175"/>
    </row>
    <row r="217" spans="2:17" ht="14.4" x14ac:dyDescent="0.3">
      <c r="B217" s="127" t="s">
        <v>215</v>
      </c>
      <c r="C217" s="179">
        <v>1.5113492060416964E-2</v>
      </c>
      <c r="D217" s="180">
        <v>0</v>
      </c>
      <c r="E217" s="180">
        <v>10</v>
      </c>
      <c r="F217" s="182">
        <f t="shared" si="3"/>
        <v>3.9894228040143269</v>
      </c>
      <c r="G217" s="43"/>
      <c r="H217" s="43"/>
      <c r="I217" s="43"/>
      <c r="J217" s="43"/>
      <c r="K217" s="43">
        <f ca="1"/>
        <v>206.5</v>
      </c>
      <c r="L217" s="174">
        <f ca="1"/>
        <v>0</v>
      </c>
      <c r="M217" s="174">
        <f ca="1"/>
        <v>0</v>
      </c>
      <c r="N217" s="175"/>
      <c r="O217" s="175"/>
      <c r="P217" s="175"/>
      <c r="Q217" s="175"/>
    </row>
    <row r="218" spans="2:17" ht="14.4" x14ac:dyDescent="0.3">
      <c r="B218" s="127" t="s">
        <v>216</v>
      </c>
      <c r="C218" s="179">
        <v>2.0828549790496392E-2</v>
      </c>
      <c r="D218" s="180">
        <v>0</v>
      </c>
      <c r="E218" s="180">
        <v>10</v>
      </c>
      <c r="F218" s="182">
        <f t="shared" si="3"/>
        <v>3.9894228040143269</v>
      </c>
      <c r="G218" s="43"/>
      <c r="H218" s="43"/>
      <c r="I218" s="43"/>
      <c r="J218" s="43"/>
      <c r="K218" s="43">
        <f ca="1"/>
        <v>207.5</v>
      </c>
      <c r="L218" s="174">
        <f ca="1"/>
        <v>0</v>
      </c>
      <c r="M218" s="174">
        <f ca="1"/>
        <v>0</v>
      </c>
      <c r="N218" s="175"/>
      <c r="O218" s="175"/>
      <c r="P218" s="175"/>
      <c r="Q218" s="175"/>
    </row>
    <row r="219" spans="2:17" ht="14.4" x14ac:dyDescent="0.3">
      <c r="B219" s="127" t="s">
        <v>217</v>
      </c>
      <c r="C219" s="179">
        <v>3.6992074250193449E-2</v>
      </c>
      <c r="D219" s="180">
        <v>0</v>
      </c>
      <c r="E219" s="180">
        <v>10</v>
      </c>
      <c r="F219" s="182">
        <f t="shared" si="3"/>
        <v>3.9894228040143269</v>
      </c>
      <c r="G219" s="43"/>
      <c r="H219" s="43"/>
      <c r="I219" s="43"/>
      <c r="J219" s="43"/>
      <c r="K219" s="43">
        <f ca="1"/>
        <v>208.5</v>
      </c>
      <c r="L219" s="174">
        <f ca="1"/>
        <v>0</v>
      </c>
      <c r="M219" s="174">
        <f ca="1"/>
        <v>0</v>
      </c>
      <c r="N219" s="175"/>
      <c r="O219" s="175"/>
      <c r="P219" s="175"/>
      <c r="Q219" s="175"/>
    </row>
    <row r="220" spans="2:17" ht="14.4" x14ac:dyDescent="0.3">
      <c r="B220" s="127" t="s">
        <v>218</v>
      </c>
      <c r="C220" s="179">
        <v>4.4897601751361121E-2</v>
      </c>
      <c r="D220" s="180">
        <v>0</v>
      </c>
      <c r="E220" s="180">
        <v>10</v>
      </c>
      <c r="F220" s="182">
        <f t="shared" si="3"/>
        <v>3.9894228040143269</v>
      </c>
      <c r="G220" s="43"/>
      <c r="H220" s="43"/>
      <c r="I220" s="43"/>
      <c r="J220" s="43"/>
      <c r="K220" s="43">
        <f ca="1"/>
        <v>209.5</v>
      </c>
      <c r="L220" s="174">
        <f ca="1"/>
        <v>0</v>
      </c>
      <c r="M220" s="174">
        <f ca="1"/>
        <v>0</v>
      </c>
      <c r="N220" s="175"/>
      <c r="O220" s="175"/>
      <c r="P220" s="175"/>
      <c r="Q220" s="175"/>
    </row>
    <row r="221" spans="2:17" ht="14.4" x14ac:dyDescent="0.3">
      <c r="B221" s="127" t="s">
        <v>219</v>
      </c>
      <c r="C221" s="179">
        <v>5.917614544011348E-2</v>
      </c>
      <c r="D221" s="180">
        <v>0</v>
      </c>
      <c r="E221" s="180">
        <v>10</v>
      </c>
      <c r="F221" s="182">
        <f t="shared" si="3"/>
        <v>3.9894228040143269</v>
      </c>
      <c r="G221" s="43"/>
      <c r="H221" s="43"/>
      <c r="I221" s="43"/>
      <c r="J221" s="43"/>
      <c r="K221" s="43">
        <f ca="1"/>
        <v>210.5</v>
      </c>
      <c r="L221" s="174">
        <f ca="1"/>
        <v>0</v>
      </c>
      <c r="M221" s="174">
        <f ca="1"/>
        <v>0</v>
      </c>
      <c r="N221" s="175"/>
      <c r="O221" s="175"/>
      <c r="P221" s="175"/>
      <c r="Q221" s="175"/>
    </row>
    <row r="222" spans="2:17" ht="14.4" x14ac:dyDescent="0.3">
      <c r="B222" s="127" t="s">
        <v>220</v>
      </c>
      <c r="C222" s="179">
        <v>1.7216617509785755E-2</v>
      </c>
      <c r="D222" s="180">
        <v>0</v>
      </c>
      <c r="E222" s="180">
        <v>10</v>
      </c>
      <c r="F222" s="182">
        <f t="shared" si="3"/>
        <v>3.9894228040143269</v>
      </c>
      <c r="G222" s="43"/>
      <c r="H222" s="43"/>
      <c r="I222" s="43"/>
      <c r="J222" s="43"/>
      <c r="K222" s="43">
        <f ca="1"/>
        <v>211.5</v>
      </c>
      <c r="L222" s="174">
        <f ca="1"/>
        <v>0</v>
      </c>
      <c r="M222" s="174">
        <f ca="1"/>
        <v>0</v>
      </c>
      <c r="N222" s="175"/>
      <c r="O222" s="175"/>
      <c r="P222" s="175"/>
      <c r="Q222" s="175"/>
    </row>
    <row r="223" spans="2:17" ht="14.4" x14ac:dyDescent="0.3">
      <c r="B223" s="127" t="s">
        <v>221</v>
      </c>
      <c r="C223" s="179">
        <v>1.5493259179050787E-2</v>
      </c>
      <c r="D223" s="180">
        <v>0</v>
      </c>
      <c r="E223" s="180">
        <v>10</v>
      </c>
      <c r="F223" s="182">
        <f t="shared" si="3"/>
        <v>3.9894228040143269</v>
      </c>
      <c r="G223" s="43"/>
      <c r="H223" s="43"/>
      <c r="I223" s="43"/>
      <c r="J223" s="43"/>
      <c r="K223" s="43">
        <f ca="1"/>
        <v>212.5</v>
      </c>
      <c r="L223" s="174">
        <f ca="1"/>
        <v>0</v>
      </c>
      <c r="M223" s="174">
        <f ca="1"/>
        <v>0</v>
      </c>
      <c r="N223" s="175"/>
      <c r="O223" s="175"/>
      <c r="P223" s="175"/>
      <c r="Q223" s="175"/>
    </row>
    <row r="224" spans="2:17" ht="14.4" x14ac:dyDescent="0.3">
      <c r="B224" s="127" t="s">
        <v>222</v>
      </c>
      <c r="C224" s="179">
        <v>2.5730735387124809E-2</v>
      </c>
      <c r="D224" s="180">
        <v>0</v>
      </c>
      <c r="E224" s="180">
        <v>10</v>
      </c>
      <c r="F224" s="182">
        <f t="shared" si="3"/>
        <v>3.9894228040143269</v>
      </c>
      <c r="G224" s="43"/>
      <c r="H224" s="43"/>
      <c r="I224" s="43"/>
      <c r="J224" s="43"/>
      <c r="K224" s="43">
        <f ca="1"/>
        <v>213.5</v>
      </c>
      <c r="L224" s="174">
        <f ca="1"/>
        <v>0</v>
      </c>
      <c r="M224" s="174">
        <f ca="1"/>
        <v>0</v>
      </c>
      <c r="N224" s="175"/>
      <c r="O224" s="175"/>
      <c r="P224" s="175"/>
      <c r="Q224" s="175"/>
    </row>
    <row r="225" spans="2:17" ht="14.4" x14ac:dyDescent="0.3">
      <c r="B225" s="127" t="s">
        <v>223</v>
      </c>
      <c r="C225" s="179">
        <v>1.8917351707348526E-2</v>
      </c>
      <c r="D225" s="180">
        <v>0</v>
      </c>
      <c r="E225" s="180">
        <v>10</v>
      </c>
      <c r="F225" s="182">
        <f t="shared" si="3"/>
        <v>3.9894228040143269</v>
      </c>
      <c r="G225" s="43"/>
      <c r="H225" s="43"/>
      <c r="I225" s="43"/>
      <c r="J225" s="43"/>
      <c r="K225" s="43">
        <f ca="1"/>
        <v>214.5</v>
      </c>
      <c r="L225" s="174">
        <f ca="1"/>
        <v>0</v>
      </c>
      <c r="M225" s="174">
        <f ca="1"/>
        <v>0</v>
      </c>
      <c r="N225" s="175"/>
      <c r="O225" s="175"/>
      <c r="P225" s="175"/>
      <c r="Q225" s="175"/>
    </row>
    <row r="226" spans="2:17" ht="14.4" x14ac:dyDescent="0.3">
      <c r="B226" s="127" t="s">
        <v>224</v>
      </c>
      <c r="C226" s="179">
        <v>1.1548367381386657E-2</v>
      </c>
      <c r="D226" s="180">
        <v>0</v>
      </c>
      <c r="E226" s="180">
        <v>10</v>
      </c>
      <c r="F226" s="182">
        <f t="shared" si="3"/>
        <v>3.9894228040143269</v>
      </c>
      <c r="G226" s="43"/>
      <c r="H226" s="43"/>
      <c r="I226" s="43"/>
      <c r="J226" s="43"/>
      <c r="K226" s="43">
        <f ca="1"/>
        <v>215.5</v>
      </c>
      <c r="L226" s="174">
        <f ca="1"/>
        <v>0</v>
      </c>
      <c r="M226" s="174">
        <f ca="1"/>
        <v>0</v>
      </c>
      <c r="N226" s="175"/>
      <c r="O226" s="175"/>
      <c r="P226" s="175"/>
      <c r="Q226" s="175"/>
    </row>
    <row r="227" spans="2:17" ht="14.4" x14ac:dyDescent="0.3">
      <c r="B227" s="127" t="s">
        <v>225</v>
      </c>
      <c r="C227" s="179">
        <v>5.1219796394912719E-2</v>
      </c>
      <c r="D227" s="180">
        <v>0</v>
      </c>
      <c r="E227" s="180">
        <v>10</v>
      </c>
      <c r="F227" s="182">
        <f t="shared" si="3"/>
        <v>3.9894228040143269</v>
      </c>
      <c r="G227" s="43"/>
      <c r="H227" s="43"/>
      <c r="I227" s="43"/>
      <c r="J227" s="43"/>
      <c r="K227" s="43">
        <f ca="1"/>
        <v>216.5</v>
      </c>
      <c r="L227" s="174">
        <f ca="1"/>
        <v>0</v>
      </c>
      <c r="M227" s="174">
        <f ca="1"/>
        <v>0</v>
      </c>
      <c r="N227" s="175"/>
      <c r="O227" s="175"/>
      <c r="P227" s="175"/>
      <c r="Q227" s="175"/>
    </row>
    <row r="228" spans="2:17" ht="14.4" x14ac:dyDescent="0.3">
      <c r="B228" s="127" t="s">
        <v>226</v>
      </c>
      <c r="C228" s="179">
        <v>1.3344446086691251E-2</v>
      </c>
      <c r="D228" s="180">
        <v>0</v>
      </c>
      <c r="E228" s="180">
        <v>10</v>
      </c>
      <c r="F228" s="182">
        <f t="shared" si="3"/>
        <v>3.9894228040143269</v>
      </c>
      <c r="G228" s="43"/>
      <c r="H228" s="43"/>
      <c r="I228" s="43"/>
      <c r="J228" s="43"/>
      <c r="K228" s="43">
        <f ca="1"/>
        <v>217.5</v>
      </c>
      <c r="L228" s="174">
        <f ca="1"/>
        <v>0</v>
      </c>
      <c r="M228" s="174">
        <f ca="1"/>
        <v>0</v>
      </c>
      <c r="N228" s="175"/>
      <c r="O228" s="175"/>
      <c r="P228" s="175"/>
      <c r="Q228" s="175"/>
    </row>
    <row r="229" spans="2:17" ht="14.4" x14ac:dyDescent="0.3">
      <c r="B229" s="127" t="s">
        <v>227</v>
      </c>
      <c r="C229" s="179">
        <v>1.7173515528681023E-2</v>
      </c>
      <c r="D229" s="180">
        <v>0</v>
      </c>
      <c r="E229" s="180">
        <v>10</v>
      </c>
      <c r="F229" s="182">
        <f t="shared" si="3"/>
        <v>3.9894228040143269</v>
      </c>
      <c r="G229" s="43"/>
      <c r="H229" s="43"/>
      <c r="I229" s="43"/>
      <c r="J229" s="43"/>
      <c r="K229" s="43">
        <f ca="1"/>
        <v>218.5</v>
      </c>
      <c r="L229" s="174">
        <f ca="1"/>
        <v>0</v>
      </c>
      <c r="M229" s="174">
        <f ca="1"/>
        <v>0</v>
      </c>
      <c r="N229" s="175"/>
      <c r="O229" s="175"/>
      <c r="P229" s="175"/>
      <c r="Q229" s="175"/>
    </row>
    <row r="230" spans="2:17" ht="14.4" x14ac:dyDescent="0.3">
      <c r="B230" s="127" t="s">
        <v>228</v>
      </c>
      <c r="C230" s="179">
        <v>2.5363488330298355E-2</v>
      </c>
      <c r="D230" s="180">
        <v>0</v>
      </c>
      <c r="E230" s="180">
        <v>10</v>
      </c>
      <c r="F230" s="182">
        <f t="shared" si="3"/>
        <v>3.9894228040143269</v>
      </c>
      <c r="G230" s="43"/>
      <c r="H230" s="43"/>
      <c r="I230" s="43"/>
      <c r="J230" s="43"/>
      <c r="K230" s="43">
        <f ca="1"/>
        <v>219.5</v>
      </c>
      <c r="L230" s="174">
        <f ca="1"/>
        <v>0</v>
      </c>
      <c r="M230" s="174">
        <f ca="1"/>
        <v>0</v>
      </c>
      <c r="N230" s="175"/>
      <c r="O230" s="175"/>
      <c r="P230" s="175"/>
      <c r="Q230" s="175"/>
    </row>
    <row r="231" spans="2:17" ht="14.4" x14ac:dyDescent="0.3">
      <c r="B231" s="127" t="s">
        <v>229</v>
      </c>
      <c r="C231" s="179">
        <v>4.9602578242751418E-2</v>
      </c>
      <c r="D231" s="180">
        <v>0</v>
      </c>
      <c r="E231" s="180">
        <v>10</v>
      </c>
      <c r="F231" s="182">
        <f t="shared" si="3"/>
        <v>3.9894228040143269</v>
      </c>
      <c r="G231" s="43"/>
      <c r="H231" s="43"/>
      <c r="I231" s="43"/>
      <c r="J231" s="43"/>
      <c r="K231" s="43">
        <f ca="1"/>
        <v>220.5</v>
      </c>
      <c r="L231" s="174">
        <f ca="1"/>
        <v>0</v>
      </c>
      <c r="M231" s="174">
        <f ca="1"/>
        <v>0</v>
      </c>
      <c r="N231" s="175"/>
      <c r="O231" s="175"/>
      <c r="P231" s="175"/>
      <c r="Q231" s="175"/>
    </row>
    <row r="232" spans="2:17" ht="14.4" x14ac:dyDescent="0.3">
      <c r="B232" s="127" t="s">
        <v>230</v>
      </c>
      <c r="C232" s="179">
        <v>3.0742617909899045E-2</v>
      </c>
      <c r="D232" s="180">
        <v>0</v>
      </c>
      <c r="E232" s="180">
        <v>10</v>
      </c>
      <c r="F232" s="182">
        <f t="shared" si="3"/>
        <v>3.9894228040143269</v>
      </c>
      <c r="G232" s="43"/>
      <c r="H232" s="43"/>
      <c r="I232" s="43"/>
      <c r="J232" s="43"/>
      <c r="K232" s="43">
        <f ca="1"/>
        <v>221.5</v>
      </c>
      <c r="L232" s="174">
        <f ca="1"/>
        <v>0</v>
      </c>
      <c r="M232" s="174">
        <f ca="1"/>
        <v>0</v>
      </c>
      <c r="N232" s="175"/>
      <c r="O232" s="175"/>
      <c r="P232" s="175"/>
      <c r="Q232" s="175"/>
    </row>
    <row r="233" spans="2:17" ht="14.4" x14ac:dyDescent="0.3">
      <c r="B233" s="127" t="s">
        <v>231</v>
      </c>
      <c r="C233" s="179">
        <v>2.1497343167958607E-2</v>
      </c>
      <c r="D233" s="180">
        <v>0</v>
      </c>
      <c r="E233" s="180">
        <v>10</v>
      </c>
      <c r="F233" s="182">
        <f t="shared" si="3"/>
        <v>3.9894228040143269</v>
      </c>
      <c r="G233" s="43"/>
      <c r="H233" s="43"/>
      <c r="I233" s="43"/>
      <c r="J233" s="43"/>
      <c r="K233" s="43">
        <f ca="1"/>
        <v>222.5</v>
      </c>
      <c r="L233" s="174">
        <f ca="1"/>
        <v>0</v>
      </c>
      <c r="M233" s="174">
        <f ca="1"/>
        <v>0</v>
      </c>
      <c r="N233" s="175"/>
      <c r="O233" s="175"/>
      <c r="P233" s="175"/>
      <c r="Q233" s="175"/>
    </row>
    <row r="234" spans="2:17" ht="14.4" x14ac:dyDescent="0.3">
      <c r="B234" s="127" t="s">
        <v>232</v>
      </c>
      <c r="C234" s="179">
        <v>3.4854878693812548E-2</v>
      </c>
      <c r="D234" s="180">
        <v>0</v>
      </c>
      <c r="E234" s="180">
        <v>10</v>
      </c>
      <c r="F234" s="182">
        <f t="shared" si="3"/>
        <v>3.9894228040143269</v>
      </c>
      <c r="G234" s="43"/>
      <c r="H234" s="43"/>
      <c r="I234" s="43"/>
      <c r="J234" s="43"/>
      <c r="K234" s="43">
        <f ca="1"/>
        <v>223.5</v>
      </c>
      <c r="L234" s="174">
        <f ca="1"/>
        <v>0</v>
      </c>
      <c r="M234" s="174">
        <f ca="1"/>
        <v>0</v>
      </c>
      <c r="N234" s="175"/>
      <c r="O234" s="175"/>
      <c r="P234" s="175"/>
      <c r="Q234" s="175"/>
    </row>
    <row r="235" spans="2:17" ht="14.4" x14ac:dyDescent="0.3">
      <c r="B235" s="127" t="s">
        <v>233</v>
      </c>
      <c r="C235" s="179">
        <v>5.6822983449578576E-2</v>
      </c>
      <c r="D235" s="180">
        <v>0</v>
      </c>
      <c r="E235" s="180">
        <v>10</v>
      </c>
      <c r="F235" s="182">
        <f t="shared" si="3"/>
        <v>3.9894228040143269</v>
      </c>
      <c r="G235" s="43"/>
      <c r="H235" s="43"/>
      <c r="I235" s="43"/>
      <c r="J235" s="43"/>
      <c r="K235" s="43">
        <f ca="1"/>
        <v>224.5</v>
      </c>
      <c r="L235" s="174">
        <f ca="1"/>
        <v>0</v>
      </c>
      <c r="M235" s="174">
        <f ca="1"/>
        <v>0</v>
      </c>
      <c r="N235" s="175"/>
      <c r="O235" s="175"/>
      <c r="P235" s="175"/>
      <c r="Q235" s="175"/>
    </row>
    <row r="236" spans="2:17" ht="14.4" x14ac:dyDescent="0.3">
      <c r="B236" s="127" t="s">
        <v>234</v>
      </c>
      <c r="C236" s="179">
        <v>5.3268430227973472E-2</v>
      </c>
      <c r="D236" s="180">
        <v>0</v>
      </c>
      <c r="E236" s="180">
        <v>10</v>
      </c>
      <c r="F236" s="182">
        <f t="shared" si="3"/>
        <v>3.9894228040143269</v>
      </c>
      <c r="G236" s="43"/>
      <c r="H236" s="43"/>
      <c r="I236" s="43"/>
      <c r="J236" s="43"/>
      <c r="K236" s="43">
        <f ca="1"/>
        <v>225.5</v>
      </c>
      <c r="L236" s="174">
        <f ca="1"/>
        <v>0</v>
      </c>
      <c r="M236" s="174">
        <f ca="1"/>
        <v>0</v>
      </c>
      <c r="N236" s="175"/>
      <c r="O236" s="175"/>
      <c r="P236" s="175"/>
      <c r="Q236" s="175"/>
    </row>
    <row r="237" spans="2:17" ht="14.4" x14ac:dyDescent="0.3">
      <c r="B237" s="127" t="s">
        <v>235</v>
      </c>
      <c r="C237" s="179">
        <v>3.5889175520874582E-2</v>
      </c>
      <c r="D237" s="180">
        <v>0</v>
      </c>
      <c r="E237" s="180">
        <v>10</v>
      </c>
      <c r="F237" s="182">
        <f t="shared" si="3"/>
        <v>3.9894228040143269</v>
      </c>
      <c r="G237" s="43"/>
      <c r="H237" s="43"/>
      <c r="I237" s="43"/>
      <c r="J237" s="43"/>
      <c r="K237" s="43">
        <f ca="1"/>
        <v>226.5</v>
      </c>
      <c r="L237" s="174">
        <f ca="1"/>
        <v>0</v>
      </c>
      <c r="M237" s="174">
        <f ca="1"/>
        <v>0</v>
      </c>
      <c r="N237" s="175"/>
      <c r="O237" s="175"/>
      <c r="P237" s="175"/>
      <c r="Q237" s="175"/>
    </row>
    <row r="238" spans="2:17" ht="14.4" x14ac:dyDescent="0.3">
      <c r="B238" s="127" t="s">
        <v>236</v>
      </c>
      <c r="C238" s="179">
        <v>2.3623925995415247E-2</v>
      </c>
      <c r="D238" s="180">
        <v>0</v>
      </c>
      <c r="E238" s="180">
        <v>10</v>
      </c>
      <c r="F238" s="182">
        <f t="shared" si="3"/>
        <v>3.9894228040143269</v>
      </c>
      <c r="G238" s="43"/>
      <c r="H238" s="43"/>
      <c r="I238" s="43"/>
      <c r="J238" s="43"/>
      <c r="K238" s="43">
        <f ca="1"/>
        <v>227.5</v>
      </c>
      <c r="L238" s="174">
        <f ca="1"/>
        <v>0</v>
      </c>
      <c r="M238" s="174">
        <f ca="1"/>
        <v>0</v>
      </c>
      <c r="N238" s="175"/>
      <c r="O238" s="175"/>
      <c r="P238" s="175"/>
      <c r="Q238" s="175"/>
    </row>
    <row r="239" spans="2:17" ht="14.4" x14ac:dyDescent="0.3">
      <c r="B239" s="127" t="s">
        <v>237</v>
      </c>
      <c r="C239" s="179">
        <v>1.4436765680255984E-2</v>
      </c>
      <c r="D239" s="180">
        <v>0</v>
      </c>
      <c r="E239" s="180">
        <v>10</v>
      </c>
      <c r="F239" s="182">
        <f t="shared" si="3"/>
        <v>3.9894228040143269</v>
      </c>
      <c r="G239" s="43"/>
      <c r="H239" s="43"/>
      <c r="I239" s="43"/>
      <c r="J239" s="43"/>
      <c r="K239" s="43">
        <f ca="1"/>
        <v>228.5</v>
      </c>
      <c r="L239" s="174">
        <f ca="1"/>
        <v>0</v>
      </c>
      <c r="M239" s="174">
        <f ca="1"/>
        <v>0</v>
      </c>
      <c r="N239" s="175"/>
      <c r="O239" s="175"/>
      <c r="P239" s="175"/>
      <c r="Q239" s="175"/>
    </row>
    <row r="240" spans="2:17" ht="14.4" x14ac:dyDescent="0.3">
      <c r="B240" s="127" t="s">
        <v>238</v>
      </c>
      <c r="C240" s="179">
        <v>3.2645648117677402E-2</v>
      </c>
      <c r="D240" s="180">
        <v>0</v>
      </c>
      <c r="E240" s="180">
        <v>10</v>
      </c>
      <c r="F240" s="182">
        <f t="shared" si="3"/>
        <v>3.9894228040143269</v>
      </c>
      <c r="G240" s="43"/>
      <c r="H240" s="43"/>
      <c r="I240" s="43"/>
      <c r="J240" s="43"/>
      <c r="K240" s="43">
        <f ca="1"/>
        <v>229.5</v>
      </c>
      <c r="L240" s="174">
        <f ca="1"/>
        <v>0</v>
      </c>
      <c r="M240" s="174">
        <f ca="1"/>
        <v>0</v>
      </c>
      <c r="N240" s="175"/>
      <c r="O240" s="175"/>
      <c r="P240" s="175"/>
      <c r="Q240" s="175"/>
    </row>
    <row r="241" spans="2:17" ht="14.4" x14ac:dyDescent="0.3">
      <c r="B241" s="127" t="s">
        <v>239</v>
      </c>
      <c r="C241" s="179">
        <v>4.6962692395958225E-2</v>
      </c>
      <c r="D241" s="180">
        <v>0</v>
      </c>
      <c r="E241" s="180">
        <v>10</v>
      </c>
      <c r="F241" s="182">
        <f t="shared" si="3"/>
        <v>3.9894228040143269</v>
      </c>
      <c r="G241" s="43"/>
      <c r="H241" s="43"/>
      <c r="I241" s="43"/>
      <c r="J241" s="43"/>
      <c r="K241" s="43">
        <f ca="1"/>
        <v>230.5</v>
      </c>
      <c r="L241" s="174">
        <f ca="1"/>
        <v>0</v>
      </c>
      <c r="M241" s="174">
        <f ca="1"/>
        <v>0</v>
      </c>
      <c r="N241" s="175"/>
      <c r="O241" s="175"/>
      <c r="P241" s="175"/>
      <c r="Q241" s="175"/>
    </row>
    <row r="242" spans="2:17" ht="14.4" x14ac:dyDescent="0.3">
      <c r="B242" s="127" t="s">
        <v>240</v>
      </c>
      <c r="C242" s="179">
        <v>3.1875644088284076E-2</v>
      </c>
      <c r="D242" s="180">
        <v>0</v>
      </c>
      <c r="E242" s="180">
        <v>10</v>
      </c>
      <c r="F242" s="182">
        <f t="shared" si="3"/>
        <v>3.9894228040143269</v>
      </c>
      <c r="G242" s="43"/>
      <c r="H242" s="43"/>
      <c r="I242" s="43"/>
      <c r="J242" s="43"/>
      <c r="K242" s="43">
        <f ca="1"/>
        <v>231.5</v>
      </c>
      <c r="L242" s="174">
        <f ca="1"/>
        <v>0</v>
      </c>
      <c r="M242" s="174">
        <f ca="1"/>
        <v>0</v>
      </c>
      <c r="N242" s="175"/>
      <c r="O242" s="175"/>
      <c r="P242" s="175"/>
      <c r="Q242" s="175"/>
    </row>
    <row r="243" spans="2:17" ht="14.4" x14ac:dyDescent="0.3">
      <c r="B243" s="127" t="s">
        <v>241</v>
      </c>
      <c r="C243" s="179">
        <v>3.1631616283290392E-2</v>
      </c>
      <c r="D243" s="180">
        <v>0</v>
      </c>
      <c r="E243" s="180">
        <v>10</v>
      </c>
      <c r="F243" s="182">
        <f t="shared" si="3"/>
        <v>3.9894228040143269</v>
      </c>
      <c r="G243" s="43"/>
      <c r="H243" s="43"/>
      <c r="I243" s="43"/>
      <c r="J243" s="43"/>
      <c r="K243" s="43">
        <f ca="1"/>
        <v>232.5</v>
      </c>
      <c r="L243" s="174">
        <f ca="1"/>
        <v>0</v>
      </c>
      <c r="M243" s="174">
        <f ca="1"/>
        <v>0</v>
      </c>
      <c r="N243" s="175"/>
      <c r="O243" s="175"/>
      <c r="P243" s="175"/>
      <c r="Q243" s="175"/>
    </row>
    <row r="244" spans="2:17" ht="14.4" x14ac:dyDescent="0.3">
      <c r="B244" s="127" t="s">
        <v>242</v>
      </c>
      <c r="C244" s="179">
        <v>2.3084555761211427E-2</v>
      </c>
      <c r="D244" s="180">
        <v>0</v>
      </c>
      <c r="E244" s="180">
        <v>10</v>
      </c>
      <c r="F244" s="182">
        <f t="shared" si="3"/>
        <v>3.9894228040143269</v>
      </c>
      <c r="G244" s="43"/>
      <c r="H244" s="43"/>
      <c r="I244" s="43"/>
      <c r="J244" s="43"/>
      <c r="K244" s="43">
        <f ca="1"/>
        <v>233.5</v>
      </c>
      <c r="L244" s="174">
        <f ca="1"/>
        <v>0</v>
      </c>
      <c r="M244" s="174">
        <f ca="1"/>
        <v>0</v>
      </c>
      <c r="N244" s="175"/>
      <c r="O244" s="175"/>
      <c r="P244" s="175"/>
      <c r="Q244" s="175"/>
    </row>
    <row r="245" spans="2:17" ht="14.4" x14ac:dyDescent="0.3">
      <c r="B245" s="127" t="s">
        <v>243</v>
      </c>
      <c r="C245" s="179">
        <v>2.6173448811171715E-2</v>
      </c>
      <c r="D245" s="180">
        <v>0</v>
      </c>
      <c r="E245" s="180">
        <v>10</v>
      </c>
      <c r="F245" s="182">
        <f t="shared" si="3"/>
        <v>3.9894228040143269</v>
      </c>
      <c r="G245" s="43"/>
      <c r="H245" s="43"/>
      <c r="I245" s="43"/>
      <c r="J245" s="43"/>
      <c r="K245" s="43">
        <f ca="1"/>
        <v>234.5</v>
      </c>
      <c r="L245" s="174">
        <f ca="1"/>
        <v>0</v>
      </c>
      <c r="M245" s="174">
        <f ca="1"/>
        <v>0</v>
      </c>
      <c r="N245" s="175"/>
      <c r="O245" s="175"/>
      <c r="P245" s="175"/>
      <c r="Q245" s="175"/>
    </row>
    <row r="246" spans="2:17" ht="14.4" x14ac:dyDescent="0.3">
      <c r="B246" s="127" t="s">
        <v>244</v>
      </c>
      <c r="C246" s="179">
        <v>1.3715242624119975E-2</v>
      </c>
      <c r="D246" s="180">
        <v>0</v>
      </c>
      <c r="E246" s="180">
        <v>10</v>
      </c>
      <c r="F246" s="182">
        <f t="shared" si="3"/>
        <v>3.9894228040143269</v>
      </c>
      <c r="G246" s="43"/>
      <c r="H246" s="43"/>
      <c r="I246" s="43"/>
      <c r="J246" s="43"/>
      <c r="K246" s="43">
        <f ca="1"/>
        <v>235.5</v>
      </c>
      <c r="L246" s="174">
        <f ca="1"/>
        <v>0</v>
      </c>
      <c r="M246" s="174">
        <f ca="1"/>
        <v>0</v>
      </c>
      <c r="N246" s="175"/>
      <c r="O246" s="175"/>
      <c r="P246" s="175"/>
      <c r="Q246" s="175"/>
    </row>
    <row r="247" spans="2:17" ht="14.4" x14ac:dyDescent="0.3">
      <c r="B247" s="127" t="s">
        <v>245</v>
      </c>
      <c r="C247" s="179">
        <v>2.0026311299381157E-2</v>
      </c>
      <c r="D247" s="180">
        <v>0</v>
      </c>
      <c r="E247" s="180">
        <v>10</v>
      </c>
      <c r="F247" s="182">
        <f t="shared" si="3"/>
        <v>3.9894228040143269</v>
      </c>
      <c r="G247" s="43"/>
      <c r="H247" s="43"/>
      <c r="I247" s="43"/>
      <c r="J247" s="43"/>
      <c r="K247" s="43">
        <f ca="1"/>
        <v>236.5</v>
      </c>
      <c r="L247" s="174">
        <f ca="1"/>
        <v>0</v>
      </c>
      <c r="M247" s="174">
        <f ca="1"/>
        <v>0</v>
      </c>
      <c r="N247" s="175"/>
      <c r="O247" s="175"/>
      <c r="P247" s="175"/>
      <c r="Q247" s="175"/>
    </row>
    <row r="248" spans="2:17" ht="14.4" x14ac:dyDescent="0.3">
      <c r="B248" s="127" t="s">
        <v>246</v>
      </c>
      <c r="C248" s="179">
        <v>4.3298771982831261E-2</v>
      </c>
      <c r="D248" s="180">
        <v>0</v>
      </c>
      <c r="E248" s="180">
        <v>10</v>
      </c>
      <c r="F248" s="182">
        <f t="shared" si="3"/>
        <v>3.9894228040143269</v>
      </c>
      <c r="G248" s="43"/>
      <c r="H248" s="43"/>
      <c r="I248" s="43"/>
      <c r="J248" s="43"/>
      <c r="K248" s="43">
        <f ca="1"/>
        <v>237.5</v>
      </c>
      <c r="L248" s="174">
        <f ca="1"/>
        <v>0</v>
      </c>
      <c r="M248" s="174">
        <f ca="1"/>
        <v>0</v>
      </c>
      <c r="N248" s="175"/>
      <c r="O248" s="175"/>
      <c r="P248" s="175"/>
      <c r="Q248" s="175"/>
    </row>
    <row r="249" spans="2:17" ht="14.4" x14ac:dyDescent="0.3">
      <c r="B249" s="127" t="s">
        <v>247</v>
      </c>
      <c r="C249" s="179">
        <v>1.2663008559770863E-2</v>
      </c>
      <c r="D249" s="180">
        <v>0</v>
      </c>
      <c r="E249" s="180">
        <v>10</v>
      </c>
      <c r="F249" s="182">
        <f t="shared" si="3"/>
        <v>3.9894228040143269</v>
      </c>
      <c r="G249" s="43"/>
      <c r="H249" s="43"/>
      <c r="I249" s="43"/>
      <c r="J249" s="43"/>
      <c r="K249" s="43">
        <f ca="1"/>
        <v>238.5</v>
      </c>
      <c r="L249" s="174">
        <f ca="1"/>
        <v>0</v>
      </c>
      <c r="M249" s="174">
        <f ca="1"/>
        <v>0</v>
      </c>
      <c r="N249" s="175"/>
      <c r="O249" s="175"/>
      <c r="P249" s="175"/>
      <c r="Q249" s="175"/>
    </row>
    <row r="250" spans="2:17" ht="14.4" x14ac:dyDescent="0.3">
      <c r="B250" s="127" t="s">
        <v>248</v>
      </c>
      <c r="C250" s="179">
        <v>1.6344748786445693E-2</v>
      </c>
      <c r="D250" s="180">
        <v>0</v>
      </c>
      <c r="E250" s="180">
        <v>10</v>
      </c>
      <c r="F250" s="182">
        <f t="shared" si="3"/>
        <v>3.9894228040143269</v>
      </c>
      <c r="G250" s="43"/>
      <c r="H250" s="43"/>
      <c r="I250" s="43"/>
      <c r="J250" s="43"/>
      <c r="K250" s="43">
        <f ca="1"/>
        <v>239.5</v>
      </c>
      <c r="L250" s="174">
        <f ca="1"/>
        <v>0</v>
      </c>
      <c r="M250" s="174">
        <f ca="1"/>
        <v>0</v>
      </c>
      <c r="N250" s="175"/>
      <c r="O250" s="175"/>
      <c r="P250" s="175"/>
      <c r="Q250" s="175"/>
    </row>
    <row r="251" spans="2:17" ht="14.4" x14ac:dyDescent="0.3">
      <c r="B251" s="127" t="s">
        <v>249</v>
      </c>
      <c r="C251" s="179">
        <v>4.4561923274337778E-2</v>
      </c>
      <c r="D251" s="180">
        <v>0</v>
      </c>
      <c r="E251" s="180">
        <v>10</v>
      </c>
      <c r="F251" s="182">
        <f t="shared" si="3"/>
        <v>3.9894228040143269</v>
      </c>
      <c r="G251" s="43"/>
      <c r="H251" s="43"/>
      <c r="I251" s="43"/>
      <c r="J251" s="43"/>
      <c r="K251" s="43">
        <f ca="1"/>
        <v>240.5</v>
      </c>
      <c r="L251" s="174">
        <f ca="1"/>
        <v>0</v>
      </c>
      <c r="M251" s="174">
        <f ca="1"/>
        <v>0</v>
      </c>
      <c r="N251" s="175"/>
      <c r="O251" s="175"/>
      <c r="P251" s="175"/>
      <c r="Q251" s="175"/>
    </row>
    <row r="252" spans="2:17" ht="14.4" x14ac:dyDescent="0.3">
      <c r="B252" s="127" t="s">
        <v>250</v>
      </c>
      <c r="C252" s="179">
        <v>1.5568607412833205E-2</v>
      </c>
      <c r="D252" s="180">
        <v>0</v>
      </c>
      <c r="E252" s="180">
        <v>10</v>
      </c>
      <c r="F252" s="182">
        <f t="shared" si="3"/>
        <v>3.9894228040143269</v>
      </c>
      <c r="G252" s="43"/>
      <c r="H252" s="43"/>
      <c r="I252" s="43"/>
      <c r="J252" s="43"/>
      <c r="K252" s="43">
        <f ca="1"/>
        <v>241.5</v>
      </c>
      <c r="L252" s="174">
        <f ca="1"/>
        <v>0</v>
      </c>
      <c r="M252" s="174">
        <f ca="1"/>
        <v>0</v>
      </c>
      <c r="N252" s="175"/>
      <c r="O252" s="175"/>
      <c r="P252" s="175"/>
      <c r="Q252" s="175"/>
    </row>
    <row r="253" spans="2:17" ht="14.4" x14ac:dyDescent="0.3">
      <c r="B253" s="127" t="s">
        <v>251</v>
      </c>
      <c r="C253" s="179">
        <v>3.5907734362810882E-2</v>
      </c>
      <c r="D253" s="180">
        <v>0</v>
      </c>
      <c r="E253" s="180">
        <v>10</v>
      </c>
      <c r="F253" s="182">
        <f t="shared" si="3"/>
        <v>3.9894228040143269</v>
      </c>
      <c r="G253" s="43"/>
      <c r="H253" s="43"/>
      <c r="I253" s="43"/>
      <c r="J253" s="43"/>
      <c r="K253" s="43">
        <f ca="1"/>
        <v>242.5</v>
      </c>
      <c r="L253" s="174">
        <f ca="1"/>
        <v>0</v>
      </c>
      <c r="M253" s="174">
        <f ca="1"/>
        <v>0</v>
      </c>
      <c r="N253" s="175"/>
      <c r="O253" s="175"/>
      <c r="P253" s="175"/>
      <c r="Q253" s="175"/>
    </row>
    <row r="254" spans="2:17" ht="14.4" x14ac:dyDescent="0.3">
      <c r="B254" s="127" t="s">
        <v>252</v>
      </c>
      <c r="C254" s="179">
        <v>5.2597451564173128E-2</v>
      </c>
      <c r="D254" s="180">
        <v>0</v>
      </c>
      <c r="E254" s="180">
        <v>10</v>
      </c>
      <c r="F254" s="182">
        <f t="shared" si="3"/>
        <v>3.9894228040143269</v>
      </c>
      <c r="G254" s="43"/>
      <c r="H254" s="43"/>
      <c r="I254" s="43"/>
      <c r="J254" s="43"/>
      <c r="K254" s="43">
        <f ca="1"/>
        <v>243.5</v>
      </c>
      <c r="L254" s="174">
        <f ca="1"/>
        <v>0</v>
      </c>
      <c r="M254" s="174">
        <f ca="1"/>
        <v>0</v>
      </c>
      <c r="N254" s="175"/>
      <c r="O254" s="175"/>
      <c r="P254" s="175"/>
      <c r="Q254" s="175"/>
    </row>
    <row r="255" spans="2:17" ht="14.4" x14ac:dyDescent="0.3">
      <c r="B255" s="127" t="s">
        <v>253</v>
      </c>
      <c r="C255" s="179">
        <v>4.5995397348911331E-2</v>
      </c>
      <c r="D255" s="180">
        <v>0</v>
      </c>
      <c r="E255" s="180">
        <v>10</v>
      </c>
      <c r="F255" s="182">
        <f t="shared" si="3"/>
        <v>3.9894228040143269</v>
      </c>
      <c r="G255" s="43"/>
      <c r="H255" s="43"/>
      <c r="I255" s="43"/>
      <c r="J255" s="43"/>
      <c r="K255" s="43">
        <f ca="1"/>
        <v>244.5</v>
      </c>
      <c r="L255" s="174">
        <f ca="1"/>
        <v>0</v>
      </c>
      <c r="M255" s="174">
        <f ca="1"/>
        <v>0</v>
      </c>
      <c r="N255" s="175"/>
      <c r="O255" s="175"/>
      <c r="P255" s="175"/>
      <c r="Q255" s="175"/>
    </row>
    <row r="256" spans="2:17" ht="14.4" x14ac:dyDescent="0.3">
      <c r="B256" s="127" t="s">
        <v>254</v>
      </c>
      <c r="C256" s="179">
        <v>2.703754194779371E-2</v>
      </c>
      <c r="D256" s="180">
        <v>0</v>
      </c>
      <c r="E256" s="180">
        <v>10</v>
      </c>
      <c r="F256" s="182">
        <f t="shared" si="3"/>
        <v>3.9894228040143269</v>
      </c>
      <c r="G256" s="43"/>
      <c r="H256" s="43"/>
      <c r="I256" s="43"/>
      <c r="J256" s="43"/>
      <c r="K256" s="43">
        <f ca="1"/>
        <v>245.5</v>
      </c>
      <c r="L256" s="174">
        <f ca="1"/>
        <v>0</v>
      </c>
      <c r="M256" s="174">
        <f ca="1"/>
        <v>0</v>
      </c>
      <c r="N256" s="175"/>
      <c r="O256" s="175"/>
      <c r="P256" s="175"/>
      <c r="Q256" s="175"/>
    </row>
    <row r="257" spans="2:17" ht="14.4" x14ac:dyDescent="0.3">
      <c r="B257" s="127" t="s">
        <v>255</v>
      </c>
      <c r="C257" s="179">
        <v>1.1434041536033371E-2</v>
      </c>
      <c r="D257" s="180">
        <v>0</v>
      </c>
      <c r="E257" s="180">
        <v>10</v>
      </c>
      <c r="F257" s="182">
        <f t="shared" si="3"/>
        <v>3.9894228040143269</v>
      </c>
      <c r="G257" s="43"/>
      <c r="H257" s="43"/>
      <c r="I257" s="43"/>
      <c r="J257" s="43"/>
      <c r="K257" s="43">
        <f ca="1"/>
        <v>246.5</v>
      </c>
      <c r="L257" s="174">
        <f ca="1"/>
        <v>0</v>
      </c>
      <c r="M257" s="174">
        <f ca="1"/>
        <v>0</v>
      </c>
      <c r="N257" s="175"/>
      <c r="O257" s="175"/>
      <c r="P257" s="175"/>
      <c r="Q257" s="175"/>
    </row>
    <row r="258" spans="2:17" ht="14.4" x14ac:dyDescent="0.3">
      <c r="B258" s="127" t="s">
        <v>256</v>
      </c>
      <c r="C258" s="179">
        <v>1.382013087968296E-2</v>
      </c>
      <c r="D258" s="180">
        <v>0</v>
      </c>
      <c r="E258" s="180">
        <v>10</v>
      </c>
      <c r="F258" s="182">
        <f t="shared" si="3"/>
        <v>3.9894228040143269</v>
      </c>
      <c r="G258" s="43"/>
      <c r="H258" s="43"/>
      <c r="I258" s="43"/>
      <c r="J258" s="43"/>
      <c r="K258" s="43">
        <f ca="1"/>
        <v>247.5</v>
      </c>
      <c r="L258" s="174">
        <f ca="1"/>
        <v>0</v>
      </c>
      <c r="M258" s="174">
        <f ca="1"/>
        <v>0</v>
      </c>
      <c r="N258" s="175"/>
      <c r="O258" s="175"/>
      <c r="P258" s="175"/>
      <c r="Q258" s="175"/>
    </row>
    <row r="259" spans="2:17" ht="14.4" x14ac:dyDescent="0.3">
      <c r="B259" s="127" t="s">
        <v>257</v>
      </c>
      <c r="C259" s="179">
        <v>5.9091233446986129E-2</v>
      </c>
      <c r="D259" s="180">
        <v>0</v>
      </c>
      <c r="E259" s="180">
        <v>10</v>
      </c>
      <c r="F259" s="182">
        <f t="shared" si="3"/>
        <v>3.9894228040143269</v>
      </c>
      <c r="G259" s="43"/>
      <c r="H259" s="43"/>
      <c r="I259" s="43"/>
      <c r="J259" s="43"/>
      <c r="K259" s="43">
        <f ca="1"/>
        <v>248.5</v>
      </c>
      <c r="L259" s="174">
        <f ca="1"/>
        <v>0</v>
      </c>
      <c r="M259" s="174">
        <f ca="1"/>
        <v>0</v>
      </c>
      <c r="N259" s="175"/>
      <c r="O259" s="175"/>
      <c r="P259" s="175"/>
      <c r="Q259" s="175"/>
    </row>
    <row r="260" spans="2:17" ht="14.4" x14ac:dyDescent="0.3">
      <c r="B260" s="127" t="s">
        <v>258</v>
      </c>
      <c r="C260" s="179">
        <v>2.4389079441305975E-2</v>
      </c>
      <c r="D260" s="180">
        <v>0</v>
      </c>
      <c r="E260" s="180">
        <v>10</v>
      </c>
      <c r="F260" s="182">
        <f t="shared" si="3"/>
        <v>3.9894228040143269</v>
      </c>
      <c r="G260" s="43"/>
      <c r="H260" s="43"/>
      <c r="I260" s="43"/>
      <c r="J260" s="43"/>
      <c r="K260" s="43">
        <f ca="1"/>
        <v>249.5</v>
      </c>
      <c r="L260" s="174">
        <f ca="1"/>
        <v>0</v>
      </c>
      <c r="M260" s="174">
        <f ca="1"/>
        <v>0</v>
      </c>
      <c r="N260" s="175"/>
      <c r="O260" s="175"/>
      <c r="P260" s="175"/>
      <c r="Q260" s="175"/>
    </row>
    <row r="261" spans="2:17" ht="14.4" x14ac:dyDescent="0.3">
      <c r="B261" s="127" t="s">
        <v>259</v>
      </c>
      <c r="C261" s="179">
        <v>5.4732207713273889E-2</v>
      </c>
      <c r="D261" s="180">
        <v>0</v>
      </c>
      <c r="E261" s="180">
        <v>10</v>
      </c>
      <c r="F261" s="182">
        <f t="shared" si="3"/>
        <v>3.9894228040143269</v>
      </c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</row>
    <row r="262" spans="2:17" ht="14.4" x14ac:dyDescent="0.3">
      <c r="B262" s="127" t="s">
        <v>260</v>
      </c>
      <c r="C262" s="179">
        <v>5.5704462021240908E-2</v>
      </c>
      <c r="D262" s="180">
        <v>0</v>
      </c>
      <c r="E262" s="180">
        <v>10</v>
      </c>
      <c r="F262" s="182">
        <f t="shared" si="3"/>
        <v>3.9894228040143269</v>
      </c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</row>
    <row r="263" spans="2:17" ht="14.4" x14ac:dyDescent="0.3">
      <c r="B263" s="127" t="s">
        <v>261</v>
      </c>
      <c r="C263" s="179">
        <v>5.9121407064462624E-2</v>
      </c>
      <c r="D263" s="180">
        <v>0</v>
      </c>
      <c r="E263" s="180">
        <v>10</v>
      </c>
      <c r="F263" s="182">
        <f t="shared" si="3"/>
        <v>3.9894228040143269</v>
      </c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</row>
    <row r="264" spans="2:17" ht="14.4" x14ac:dyDescent="0.3">
      <c r="B264" s="127" t="s">
        <v>262</v>
      </c>
      <c r="C264" s="179">
        <v>4.2745527197862072E-2</v>
      </c>
      <c r="D264" s="180">
        <v>0</v>
      </c>
      <c r="E264" s="180">
        <v>10</v>
      </c>
      <c r="F264" s="182">
        <f t="shared" si="3"/>
        <v>3.9894228040143269</v>
      </c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</row>
    <row r="265" spans="2:17" ht="14.4" x14ac:dyDescent="0.3">
      <c r="B265" s="127" t="s">
        <v>263</v>
      </c>
      <c r="C265" s="179">
        <v>2.1678051139751707E-2</v>
      </c>
      <c r="D265" s="180">
        <v>0</v>
      </c>
      <c r="E265" s="180">
        <v>10</v>
      </c>
      <c r="F265" s="182">
        <f t="shared" si="3"/>
        <v>3.9894228040143269</v>
      </c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</row>
    <row r="266" spans="2:17" ht="14.4" x14ac:dyDescent="0.3">
      <c r="B266" s="127" t="s">
        <v>264</v>
      </c>
      <c r="C266" s="179">
        <v>4.3576968491156012E-2</v>
      </c>
      <c r="D266" s="180">
        <v>0</v>
      </c>
      <c r="E266" s="180">
        <v>10</v>
      </c>
      <c r="F266" s="182">
        <f t="shared" si="3"/>
        <v>3.9894228040143269</v>
      </c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</row>
    <row r="267" spans="2:17" ht="14.4" x14ac:dyDescent="0.3">
      <c r="B267" s="127" t="s">
        <v>265</v>
      </c>
      <c r="C267" s="179">
        <v>4.3413629816831403E-2</v>
      </c>
      <c r="D267" s="180">
        <v>0</v>
      </c>
      <c r="E267" s="180">
        <v>10</v>
      </c>
      <c r="F267" s="182">
        <f t="shared" ref="F267:F330" si="4">(D267*NORMSDIST(D267/E267)+E267*NORMDIST(D267/E267,0,1,FALSE()))</f>
        <v>3.9894228040143269</v>
      </c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</row>
    <row r="268" spans="2:17" ht="14.4" x14ac:dyDescent="0.3">
      <c r="B268" s="127" t="s">
        <v>266</v>
      </c>
      <c r="C268" s="179">
        <v>2.1213768588131642E-2</v>
      </c>
      <c r="D268" s="180">
        <v>0</v>
      </c>
      <c r="E268" s="180">
        <v>10</v>
      </c>
      <c r="F268" s="182">
        <f t="shared" si="4"/>
        <v>3.9894228040143269</v>
      </c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</row>
    <row r="269" spans="2:17" ht="14.4" x14ac:dyDescent="0.3">
      <c r="B269" s="127" t="s">
        <v>267</v>
      </c>
      <c r="C269" s="179">
        <v>5.8160238174281557E-2</v>
      </c>
      <c r="D269" s="180">
        <v>0</v>
      </c>
      <c r="E269" s="180">
        <v>10</v>
      </c>
      <c r="F269" s="182">
        <f t="shared" si="4"/>
        <v>3.9894228040143269</v>
      </c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</row>
    <row r="270" spans="2:17" ht="14.4" x14ac:dyDescent="0.3">
      <c r="B270" s="127" t="s">
        <v>268</v>
      </c>
      <c r="C270" s="179">
        <v>1.2638475486314873E-2</v>
      </c>
      <c r="D270" s="180">
        <v>0</v>
      </c>
      <c r="E270" s="180">
        <v>10</v>
      </c>
      <c r="F270" s="182">
        <f t="shared" si="4"/>
        <v>3.9894228040143269</v>
      </c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</row>
    <row r="271" spans="2:17" ht="14.4" x14ac:dyDescent="0.3">
      <c r="B271" s="127" t="s">
        <v>269</v>
      </c>
      <c r="C271" s="179">
        <v>1.1733695563709571E-2</v>
      </c>
      <c r="D271" s="180">
        <v>0</v>
      </c>
      <c r="E271" s="180">
        <v>10</v>
      </c>
      <c r="F271" s="182">
        <f t="shared" si="4"/>
        <v>3.9894228040143269</v>
      </c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</row>
    <row r="272" spans="2:17" ht="14.4" x14ac:dyDescent="0.3">
      <c r="B272" s="127" t="s">
        <v>270</v>
      </c>
      <c r="C272" s="179">
        <v>2.7702237478684583E-2</v>
      </c>
      <c r="D272" s="180">
        <v>0</v>
      </c>
      <c r="E272" s="180">
        <v>10</v>
      </c>
      <c r="F272" s="182">
        <f t="shared" si="4"/>
        <v>3.9894228040143269</v>
      </c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</row>
    <row r="273" spans="2:17" ht="14.4" x14ac:dyDescent="0.3">
      <c r="B273" s="127" t="s">
        <v>271</v>
      </c>
      <c r="C273" s="179">
        <v>4.6615512408620108E-2</v>
      </c>
      <c r="D273" s="180">
        <v>0</v>
      </c>
      <c r="E273" s="180">
        <v>10</v>
      </c>
      <c r="F273" s="182">
        <f t="shared" si="4"/>
        <v>3.9894228040143269</v>
      </c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</row>
    <row r="274" spans="2:17" ht="14.4" x14ac:dyDescent="0.3">
      <c r="B274" s="127" t="s">
        <v>272</v>
      </c>
      <c r="C274" s="179">
        <v>4.3223553546672996E-2</v>
      </c>
      <c r="D274" s="180">
        <v>0</v>
      </c>
      <c r="E274" s="180">
        <v>10</v>
      </c>
      <c r="F274" s="182">
        <f t="shared" si="4"/>
        <v>3.9894228040143269</v>
      </c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</row>
    <row r="275" spans="2:17" ht="14.4" x14ac:dyDescent="0.3">
      <c r="B275" s="127" t="s">
        <v>273</v>
      </c>
      <c r="C275" s="179">
        <v>2.5472628066517046E-2</v>
      </c>
      <c r="D275" s="180">
        <v>0</v>
      </c>
      <c r="E275" s="180">
        <v>10</v>
      </c>
      <c r="F275" s="182">
        <f t="shared" si="4"/>
        <v>3.9894228040143269</v>
      </c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</row>
    <row r="276" spans="2:17" ht="14.4" x14ac:dyDescent="0.3">
      <c r="B276" s="127" t="s">
        <v>274</v>
      </c>
      <c r="C276" s="179">
        <v>5.7087032758083744E-2</v>
      </c>
      <c r="D276" s="180">
        <v>0</v>
      </c>
      <c r="E276" s="180">
        <v>10</v>
      </c>
      <c r="F276" s="182">
        <f t="shared" si="4"/>
        <v>3.9894228040143269</v>
      </c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</row>
    <row r="277" spans="2:17" ht="14.4" x14ac:dyDescent="0.3">
      <c r="B277" s="127" t="s">
        <v>275</v>
      </c>
      <c r="C277" s="179">
        <v>4.6891137497684851E-2</v>
      </c>
      <c r="D277" s="180">
        <v>0</v>
      </c>
      <c r="E277" s="180">
        <v>10</v>
      </c>
      <c r="F277" s="182">
        <f t="shared" si="4"/>
        <v>3.9894228040143269</v>
      </c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</row>
    <row r="278" spans="2:17" ht="14.4" x14ac:dyDescent="0.3">
      <c r="B278" s="127" t="s">
        <v>276</v>
      </c>
      <c r="C278" s="179">
        <v>3.5211069301418436E-2</v>
      </c>
      <c r="D278" s="180">
        <v>0</v>
      </c>
      <c r="E278" s="180">
        <v>10</v>
      </c>
      <c r="F278" s="182">
        <f t="shared" si="4"/>
        <v>3.9894228040143269</v>
      </c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</row>
    <row r="279" spans="2:17" ht="14.4" x14ac:dyDescent="0.3">
      <c r="B279" s="127" t="s">
        <v>277</v>
      </c>
      <c r="C279" s="179">
        <v>2.453021387342845E-2</v>
      </c>
      <c r="D279" s="180">
        <v>0</v>
      </c>
      <c r="E279" s="180">
        <v>10</v>
      </c>
      <c r="F279" s="182">
        <f t="shared" si="4"/>
        <v>3.9894228040143269</v>
      </c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</row>
    <row r="280" spans="2:17" ht="14.4" x14ac:dyDescent="0.3">
      <c r="B280" s="127" t="s">
        <v>278</v>
      </c>
      <c r="C280" s="179">
        <v>4.5717624846614298E-2</v>
      </c>
      <c r="D280" s="180">
        <v>0</v>
      </c>
      <c r="E280" s="180">
        <v>10</v>
      </c>
      <c r="F280" s="182">
        <f t="shared" si="4"/>
        <v>3.9894228040143269</v>
      </c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</row>
    <row r="281" spans="2:17" ht="14.4" x14ac:dyDescent="0.3">
      <c r="B281" s="127" t="s">
        <v>279</v>
      </c>
      <c r="C281" s="179">
        <v>3.0593861700874338E-2</v>
      </c>
      <c r="D281" s="180">
        <v>0</v>
      </c>
      <c r="E281" s="180">
        <v>10</v>
      </c>
      <c r="F281" s="182">
        <f t="shared" si="4"/>
        <v>3.9894228040143269</v>
      </c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</row>
    <row r="282" spans="2:17" ht="14.4" x14ac:dyDescent="0.3">
      <c r="B282" s="127" t="s">
        <v>280</v>
      </c>
      <c r="C282" s="179">
        <v>5.2005565512896444E-2</v>
      </c>
      <c r="D282" s="180">
        <v>0</v>
      </c>
      <c r="E282" s="180">
        <v>10</v>
      </c>
      <c r="F282" s="182">
        <f t="shared" si="4"/>
        <v>3.9894228040143269</v>
      </c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</row>
    <row r="283" spans="2:17" ht="14.4" x14ac:dyDescent="0.3">
      <c r="B283" s="127" t="s">
        <v>281</v>
      </c>
      <c r="C283" s="179">
        <v>3.5314020308336309E-2</v>
      </c>
      <c r="D283" s="180">
        <v>0</v>
      </c>
      <c r="E283" s="180">
        <v>10</v>
      </c>
      <c r="F283" s="182">
        <f t="shared" si="4"/>
        <v>3.9894228040143269</v>
      </c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</row>
    <row r="284" spans="2:17" ht="14.4" x14ac:dyDescent="0.3">
      <c r="B284" s="127" t="s">
        <v>282</v>
      </c>
      <c r="C284" s="179">
        <v>5.5851064330224964E-2</v>
      </c>
      <c r="D284" s="180">
        <v>0</v>
      </c>
      <c r="E284" s="180">
        <v>10</v>
      </c>
      <c r="F284" s="182">
        <f t="shared" si="4"/>
        <v>3.9894228040143269</v>
      </c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</row>
    <row r="285" spans="2:17" ht="14.4" x14ac:dyDescent="0.3">
      <c r="B285" s="127" t="s">
        <v>283</v>
      </c>
      <c r="C285" s="179">
        <v>2.031343499910266E-2</v>
      </c>
      <c r="D285" s="180">
        <v>0</v>
      </c>
      <c r="E285" s="180">
        <v>10</v>
      </c>
      <c r="F285" s="182">
        <f t="shared" si="4"/>
        <v>3.9894228040143269</v>
      </c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</row>
    <row r="286" spans="2:17" ht="14.4" x14ac:dyDescent="0.3">
      <c r="B286" s="127" t="s">
        <v>284</v>
      </c>
      <c r="C286" s="179">
        <v>4.5192700523985531E-2</v>
      </c>
      <c r="D286" s="180">
        <v>0</v>
      </c>
      <c r="E286" s="180">
        <v>10</v>
      </c>
      <c r="F286" s="182">
        <f t="shared" si="4"/>
        <v>3.9894228040143269</v>
      </c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</row>
    <row r="287" spans="2:17" ht="14.4" x14ac:dyDescent="0.3">
      <c r="B287" s="127" t="s">
        <v>285</v>
      </c>
      <c r="C287" s="179">
        <v>3.0327730280527411E-2</v>
      </c>
      <c r="D287" s="180">
        <v>0</v>
      </c>
      <c r="E287" s="180">
        <v>10</v>
      </c>
      <c r="F287" s="182">
        <f t="shared" si="4"/>
        <v>3.9894228040143269</v>
      </c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</row>
    <row r="288" spans="2:17" ht="14.4" x14ac:dyDescent="0.3">
      <c r="B288" s="127" t="s">
        <v>286</v>
      </c>
      <c r="C288" s="179">
        <v>3.3814247258761101E-2</v>
      </c>
      <c r="D288" s="180">
        <v>0</v>
      </c>
      <c r="E288" s="180">
        <v>10</v>
      </c>
      <c r="F288" s="182">
        <f t="shared" si="4"/>
        <v>3.9894228040143269</v>
      </c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</row>
    <row r="289" spans="2:17" ht="14.4" x14ac:dyDescent="0.3">
      <c r="B289" s="127" t="s">
        <v>287</v>
      </c>
      <c r="C289" s="179">
        <v>2.3348525904491206E-2</v>
      </c>
      <c r="D289" s="180">
        <v>0</v>
      </c>
      <c r="E289" s="180">
        <v>10</v>
      </c>
      <c r="F289" s="182">
        <f t="shared" si="4"/>
        <v>3.9894228040143269</v>
      </c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</row>
    <row r="290" spans="2:17" ht="14.4" x14ac:dyDescent="0.3">
      <c r="B290" s="127" t="s">
        <v>288</v>
      </c>
      <c r="C290" s="179">
        <v>1.9557220918554406E-2</v>
      </c>
      <c r="D290" s="180">
        <v>0</v>
      </c>
      <c r="E290" s="180">
        <v>10</v>
      </c>
      <c r="F290" s="182">
        <f t="shared" si="4"/>
        <v>3.9894228040143269</v>
      </c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</row>
    <row r="291" spans="2:17" ht="14.4" x14ac:dyDescent="0.3">
      <c r="B291" s="127" t="s">
        <v>289</v>
      </c>
      <c r="C291" s="179">
        <v>5.9438513324002538E-2</v>
      </c>
      <c r="D291" s="180">
        <v>0</v>
      </c>
      <c r="E291" s="180">
        <v>10</v>
      </c>
      <c r="F291" s="182">
        <f t="shared" si="4"/>
        <v>3.9894228040143269</v>
      </c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</row>
    <row r="292" spans="2:17" ht="14.4" x14ac:dyDescent="0.3">
      <c r="B292" s="127" t="s">
        <v>290</v>
      </c>
      <c r="C292" s="179">
        <v>5.8218538673237813E-2</v>
      </c>
      <c r="D292" s="180">
        <v>0</v>
      </c>
      <c r="E292" s="180">
        <v>10</v>
      </c>
      <c r="F292" s="182">
        <f t="shared" si="4"/>
        <v>3.9894228040143269</v>
      </c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</row>
    <row r="293" spans="2:17" ht="14.4" x14ac:dyDescent="0.3">
      <c r="B293" s="127" t="s">
        <v>291</v>
      </c>
      <c r="C293" s="179">
        <v>1.996037809846464E-2</v>
      </c>
      <c r="D293" s="180">
        <v>0</v>
      </c>
      <c r="E293" s="180">
        <v>10</v>
      </c>
      <c r="F293" s="182">
        <f t="shared" si="4"/>
        <v>3.9894228040143269</v>
      </c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</row>
    <row r="294" spans="2:17" ht="14.4" x14ac:dyDescent="0.3">
      <c r="B294" s="127" t="s">
        <v>292</v>
      </c>
      <c r="C294" s="179">
        <v>2.9821795397125997E-2</v>
      </c>
      <c r="D294" s="180">
        <v>0</v>
      </c>
      <c r="E294" s="180">
        <v>10</v>
      </c>
      <c r="F294" s="182">
        <f t="shared" si="4"/>
        <v>3.9894228040143269</v>
      </c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</row>
    <row r="295" spans="2:17" ht="14.4" x14ac:dyDescent="0.3">
      <c r="B295" s="127" t="s">
        <v>293</v>
      </c>
      <c r="C295" s="179">
        <v>1.2962284459836496E-2</v>
      </c>
      <c r="D295" s="180">
        <v>0</v>
      </c>
      <c r="E295" s="180">
        <v>10</v>
      </c>
      <c r="F295" s="182">
        <f t="shared" si="4"/>
        <v>3.9894228040143269</v>
      </c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</row>
    <row r="296" spans="2:17" ht="14.4" x14ac:dyDescent="0.3">
      <c r="B296" s="127" t="s">
        <v>294</v>
      </c>
      <c r="C296" s="179">
        <v>5.1194434904330531E-2</v>
      </c>
      <c r="D296" s="180">
        <v>0</v>
      </c>
      <c r="E296" s="180">
        <v>10</v>
      </c>
      <c r="F296" s="182">
        <f t="shared" si="4"/>
        <v>3.9894228040143269</v>
      </c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</row>
    <row r="297" spans="2:17" ht="14.4" x14ac:dyDescent="0.3">
      <c r="B297" s="127" t="s">
        <v>295</v>
      </c>
      <c r="C297" s="179">
        <v>5.7203509592044573E-2</v>
      </c>
      <c r="D297" s="180">
        <v>0</v>
      </c>
      <c r="E297" s="180">
        <v>10</v>
      </c>
      <c r="F297" s="182">
        <f t="shared" si="4"/>
        <v>3.9894228040143269</v>
      </c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</row>
    <row r="298" spans="2:17" ht="14.4" x14ac:dyDescent="0.3">
      <c r="B298" s="127" t="s">
        <v>296</v>
      </c>
      <c r="C298" s="179">
        <v>1.0068533053772035E-2</v>
      </c>
      <c r="D298" s="180">
        <v>0</v>
      </c>
      <c r="E298" s="180">
        <v>10</v>
      </c>
      <c r="F298" s="182">
        <f t="shared" si="4"/>
        <v>3.9894228040143269</v>
      </c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</row>
    <row r="299" spans="2:17" ht="14.4" x14ac:dyDescent="0.3">
      <c r="B299" s="127" t="s">
        <v>297</v>
      </c>
      <c r="C299" s="179">
        <v>5.8334950913746519E-2</v>
      </c>
      <c r="D299" s="180">
        <v>0</v>
      </c>
      <c r="E299" s="180">
        <v>10</v>
      </c>
      <c r="F299" s="182">
        <f t="shared" si="4"/>
        <v>3.9894228040143269</v>
      </c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</row>
    <row r="300" spans="2:17" ht="14.4" x14ac:dyDescent="0.3">
      <c r="B300" s="127" t="s">
        <v>298</v>
      </c>
      <c r="C300" s="179">
        <v>5.9150530057943816E-2</v>
      </c>
      <c r="D300" s="180">
        <v>0</v>
      </c>
      <c r="E300" s="180">
        <v>10</v>
      </c>
      <c r="F300" s="182">
        <f t="shared" si="4"/>
        <v>3.9894228040143269</v>
      </c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</row>
    <row r="301" spans="2:17" ht="14.4" x14ac:dyDescent="0.3">
      <c r="B301" s="127" t="s">
        <v>299</v>
      </c>
      <c r="C301" s="179">
        <v>2.0070163834974286E-2</v>
      </c>
      <c r="D301" s="180">
        <v>0</v>
      </c>
      <c r="E301" s="180">
        <v>10</v>
      </c>
      <c r="F301" s="182">
        <f t="shared" si="4"/>
        <v>3.9894228040143269</v>
      </c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</row>
    <row r="302" spans="2:17" ht="14.4" x14ac:dyDescent="0.3">
      <c r="B302" s="127" t="s">
        <v>300</v>
      </c>
      <c r="C302" s="179">
        <v>5.7877696683121267E-2</v>
      </c>
      <c r="D302" s="180">
        <v>0</v>
      </c>
      <c r="E302" s="180">
        <v>10</v>
      </c>
      <c r="F302" s="182">
        <f t="shared" si="4"/>
        <v>3.9894228040143269</v>
      </c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</row>
    <row r="303" spans="2:17" ht="14.4" x14ac:dyDescent="0.3">
      <c r="B303" s="127" t="s">
        <v>301</v>
      </c>
      <c r="C303" s="179">
        <v>2.8374989699101377E-2</v>
      </c>
      <c r="D303" s="180">
        <v>0</v>
      </c>
      <c r="E303" s="180">
        <v>10</v>
      </c>
      <c r="F303" s="182">
        <f t="shared" si="4"/>
        <v>3.9894228040143269</v>
      </c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</row>
    <row r="304" spans="2:17" ht="14.4" x14ac:dyDescent="0.3">
      <c r="B304" s="127" t="s">
        <v>302</v>
      </c>
      <c r="C304" s="179">
        <v>1.543757622419549E-2</v>
      </c>
      <c r="D304" s="180">
        <v>0</v>
      </c>
      <c r="E304" s="180">
        <v>10</v>
      </c>
      <c r="F304" s="182">
        <f t="shared" si="4"/>
        <v>3.9894228040143269</v>
      </c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</row>
    <row r="305" spans="2:17" ht="14.4" x14ac:dyDescent="0.3">
      <c r="B305" s="127" t="s">
        <v>303</v>
      </c>
      <c r="C305" s="179">
        <v>3.3350418751977716E-2</v>
      </c>
      <c r="D305" s="180">
        <v>0</v>
      </c>
      <c r="E305" s="180">
        <v>10</v>
      </c>
      <c r="F305" s="182">
        <f t="shared" si="4"/>
        <v>3.9894228040143269</v>
      </c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</row>
    <row r="306" spans="2:17" ht="14.4" x14ac:dyDescent="0.3">
      <c r="B306" s="127" t="s">
        <v>304</v>
      </c>
      <c r="C306" s="179">
        <v>5.029999458364582E-2</v>
      </c>
      <c r="D306" s="180">
        <v>0</v>
      </c>
      <c r="E306" s="180">
        <v>10</v>
      </c>
      <c r="F306" s="182">
        <f t="shared" si="4"/>
        <v>3.9894228040143269</v>
      </c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</row>
    <row r="307" spans="2:17" ht="14.4" x14ac:dyDescent="0.3">
      <c r="B307" s="127" t="s">
        <v>305</v>
      </c>
      <c r="C307" s="179">
        <v>4.7667121368997138E-2</v>
      </c>
      <c r="D307" s="180">
        <v>0</v>
      </c>
      <c r="E307" s="180">
        <v>10</v>
      </c>
      <c r="F307" s="182">
        <f t="shared" si="4"/>
        <v>3.9894228040143269</v>
      </c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</row>
    <row r="308" spans="2:17" ht="14.4" x14ac:dyDescent="0.3">
      <c r="B308" s="127" t="s">
        <v>306</v>
      </c>
      <c r="C308" s="179">
        <v>3.0369245085886211E-2</v>
      </c>
      <c r="D308" s="180">
        <v>0</v>
      </c>
      <c r="E308" s="180">
        <v>10</v>
      </c>
      <c r="F308" s="182">
        <f t="shared" si="4"/>
        <v>3.9894228040143269</v>
      </c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</row>
    <row r="309" spans="2:17" ht="14.4" x14ac:dyDescent="0.3">
      <c r="B309" s="127" t="s">
        <v>307</v>
      </c>
      <c r="C309" s="179">
        <v>2.7869087539173089E-2</v>
      </c>
      <c r="D309" s="180">
        <v>0</v>
      </c>
      <c r="E309" s="180">
        <v>10</v>
      </c>
      <c r="F309" s="182">
        <f t="shared" si="4"/>
        <v>3.9894228040143269</v>
      </c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</row>
    <row r="310" spans="2:17" ht="14.4" x14ac:dyDescent="0.3">
      <c r="B310" s="127" t="s">
        <v>308</v>
      </c>
      <c r="C310" s="179">
        <v>1.2990712382454675E-2</v>
      </c>
      <c r="D310" s="180">
        <v>0</v>
      </c>
      <c r="E310" s="180">
        <v>10</v>
      </c>
      <c r="F310" s="182">
        <f t="shared" si="4"/>
        <v>3.9894228040143269</v>
      </c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</row>
    <row r="311" spans="2:17" ht="14.4" x14ac:dyDescent="0.3">
      <c r="B311" s="127" t="s">
        <v>309</v>
      </c>
      <c r="C311" s="179">
        <v>3.7526918472526226E-2</v>
      </c>
      <c r="D311" s="180">
        <v>0</v>
      </c>
      <c r="E311" s="180">
        <v>10</v>
      </c>
      <c r="F311" s="182">
        <f t="shared" si="4"/>
        <v>3.9894228040143269</v>
      </c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</row>
    <row r="312" spans="2:17" ht="14.4" x14ac:dyDescent="0.3">
      <c r="B312" s="127" t="s">
        <v>310</v>
      </c>
      <c r="C312" s="179">
        <v>5.7287149266736288E-2</v>
      </c>
      <c r="D312" s="180">
        <v>0</v>
      </c>
      <c r="E312" s="180">
        <v>10</v>
      </c>
      <c r="F312" s="182">
        <f t="shared" si="4"/>
        <v>3.9894228040143269</v>
      </c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</row>
    <row r="313" spans="2:17" ht="14.4" x14ac:dyDescent="0.3">
      <c r="B313" s="127" t="s">
        <v>311</v>
      </c>
      <c r="C313" s="179">
        <v>4.6527615872119267E-2</v>
      </c>
      <c r="D313" s="180">
        <v>0</v>
      </c>
      <c r="E313" s="180">
        <v>10</v>
      </c>
      <c r="F313" s="182">
        <f t="shared" si="4"/>
        <v>3.9894228040143269</v>
      </c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</row>
    <row r="314" spans="2:17" ht="14.4" x14ac:dyDescent="0.3">
      <c r="B314" s="127" t="s">
        <v>312</v>
      </c>
      <c r="C314" s="179">
        <v>3.6173827882184623E-2</v>
      </c>
      <c r="D314" s="180">
        <v>0</v>
      </c>
      <c r="E314" s="180">
        <v>10</v>
      </c>
      <c r="F314" s="182">
        <f t="shared" si="4"/>
        <v>3.9894228040143269</v>
      </c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</row>
    <row r="315" spans="2:17" ht="14.4" x14ac:dyDescent="0.3">
      <c r="B315" s="127" t="s">
        <v>313</v>
      </c>
      <c r="C315" s="179">
        <v>5.8506740738239457E-2</v>
      </c>
      <c r="D315" s="180">
        <v>0</v>
      </c>
      <c r="E315" s="180">
        <v>10</v>
      </c>
      <c r="F315" s="182">
        <f t="shared" si="4"/>
        <v>3.9894228040143269</v>
      </c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</row>
    <row r="316" spans="2:17" ht="14.4" x14ac:dyDescent="0.3">
      <c r="B316" s="127" t="s">
        <v>314</v>
      </c>
      <c r="C316" s="179">
        <v>1.063908509315036E-2</v>
      </c>
      <c r="D316" s="180">
        <v>0</v>
      </c>
      <c r="E316" s="180">
        <v>10</v>
      </c>
      <c r="F316" s="182">
        <f t="shared" si="4"/>
        <v>3.9894228040143269</v>
      </c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</row>
    <row r="317" spans="2:17" ht="14.4" x14ac:dyDescent="0.3">
      <c r="B317" s="127" t="s">
        <v>315</v>
      </c>
      <c r="C317" s="179">
        <v>4.7581372418962459E-2</v>
      </c>
      <c r="D317" s="180">
        <v>0</v>
      </c>
      <c r="E317" s="180">
        <v>10</v>
      </c>
      <c r="F317" s="182">
        <f t="shared" si="4"/>
        <v>3.9894228040143269</v>
      </c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</row>
    <row r="318" spans="2:17" ht="14.4" x14ac:dyDescent="0.3">
      <c r="B318" s="127" t="s">
        <v>316</v>
      </c>
      <c r="C318" s="179">
        <v>5.8113698732065455E-2</v>
      </c>
      <c r="D318" s="180">
        <v>0</v>
      </c>
      <c r="E318" s="180">
        <v>10</v>
      </c>
      <c r="F318" s="182">
        <f t="shared" si="4"/>
        <v>3.9894228040143269</v>
      </c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</row>
    <row r="319" spans="2:17" ht="14.4" x14ac:dyDescent="0.3">
      <c r="B319" s="127" t="s">
        <v>317</v>
      </c>
      <c r="C319" s="179">
        <v>5.6050638140571818E-2</v>
      </c>
      <c r="D319" s="180">
        <v>0</v>
      </c>
      <c r="E319" s="180">
        <v>10</v>
      </c>
      <c r="F319" s="182">
        <f t="shared" si="4"/>
        <v>3.9894228040143269</v>
      </c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</row>
    <row r="320" spans="2:17" ht="14.4" x14ac:dyDescent="0.3">
      <c r="B320" s="127" t="s">
        <v>318</v>
      </c>
      <c r="C320" s="179">
        <v>4.8149793309420368E-2</v>
      </c>
      <c r="D320" s="180">
        <v>0</v>
      </c>
      <c r="E320" s="180">
        <v>10</v>
      </c>
      <c r="F320" s="182">
        <f t="shared" si="4"/>
        <v>3.9894228040143269</v>
      </c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</row>
    <row r="321" spans="2:17" ht="14.4" x14ac:dyDescent="0.3">
      <c r="B321" s="127" t="s">
        <v>319</v>
      </c>
      <c r="C321" s="179">
        <v>4.4338591265184926E-2</v>
      </c>
      <c r="D321" s="180">
        <v>0</v>
      </c>
      <c r="E321" s="180">
        <v>10</v>
      </c>
      <c r="F321" s="182">
        <f t="shared" si="4"/>
        <v>3.9894228040143269</v>
      </c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</row>
    <row r="322" spans="2:17" ht="14.4" x14ac:dyDescent="0.3">
      <c r="B322" s="127" t="s">
        <v>320</v>
      </c>
      <c r="C322" s="179">
        <v>1.5633818409408775E-2</v>
      </c>
      <c r="D322" s="180">
        <v>0</v>
      </c>
      <c r="E322" s="180">
        <v>10</v>
      </c>
      <c r="F322" s="182">
        <f t="shared" si="4"/>
        <v>3.9894228040143269</v>
      </c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</row>
    <row r="323" spans="2:17" ht="14.4" x14ac:dyDescent="0.3">
      <c r="B323" s="127" t="s">
        <v>321</v>
      </c>
      <c r="C323" s="179">
        <v>5.9865978085830288E-2</v>
      </c>
      <c r="D323" s="180">
        <v>0</v>
      </c>
      <c r="E323" s="180">
        <v>10</v>
      </c>
      <c r="F323" s="182">
        <f t="shared" si="4"/>
        <v>3.9894228040143269</v>
      </c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</row>
    <row r="324" spans="2:17" ht="14.4" x14ac:dyDescent="0.3">
      <c r="B324" s="127" t="s">
        <v>322</v>
      </c>
      <c r="C324" s="179">
        <v>5.6631775760810306E-2</v>
      </c>
      <c r="D324" s="180">
        <v>0</v>
      </c>
      <c r="E324" s="180">
        <v>10</v>
      </c>
      <c r="F324" s="182">
        <f t="shared" si="4"/>
        <v>3.9894228040143269</v>
      </c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</row>
    <row r="325" spans="2:17" ht="14.4" x14ac:dyDescent="0.3">
      <c r="B325" s="127" t="s">
        <v>323</v>
      </c>
      <c r="C325" s="179">
        <v>2.7833552227753966E-2</v>
      </c>
      <c r="D325" s="180">
        <v>0</v>
      </c>
      <c r="E325" s="180">
        <v>10</v>
      </c>
      <c r="F325" s="182">
        <f t="shared" si="4"/>
        <v>3.9894228040143269</v>
      </c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</row>
    <row r="326" spans="2:17" ht="14.4" x14ac:dyDescent="0.3">
      <c r="B326" s="127" t="s">
        <v>324</v>
      </c>
      <c r="C326" s="179">
        <v>4.7528539330355939E-2</v>
      </c>
      <c r="D326" s="180">
        <v>0</v>
      </c>
      <c r="E326" s="180">
        <v>10</v>
      </c>
      <c r="F326" s="182">
        <f t="shared" si="4"/>
        <v>3.9894228040143269</v>
      </c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</row>
    <row r="327" spans="2:17" ht="14.4" x14ac:dyDescent="0.3">
      <c r="B327" s="127" t="s">
        <v>325</v>
      </c>
      <c r="C327" s="179">
        <v>3.8098798342288027E-2</v>
      </c>
      <c r="D327" s="180">
        <v>0</v>
      </c>
      <c r="E327" s="180">
        <v>10</v>
      </c>
      <c r="F327" s="182">
        <f t="shared" si="4"/>
        <v>3.9894228040143269</v>
      </c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</row>
    <row r="328" spans="2:17" ht="14.4" x14ac:dyDescent="0.3">
      <c r="B328" s="127" t="s">
        <v>326</v>
      </c>
      <c r="C328" s="179">
        <v>5.2491478751126183E-2</v>
      </c>
      <c r="D328" s="180">
        <v>0</v>
      </c>
      <c r="E328" s="180">
        <v>10</v>
      </c>
      <c r="F328" s="182">
        <f t="shared" si="4"/>
        <v>3.9894228040143269</v>
      </c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</row>
    <row r="329" spans="2:17" ht="14.4" x14ac:dyDescent="0.3">
      <c r="B329" s="127" t="s">
        <v>327</v>
      </c>
      <c r="C329" s="179">
        <v>2.7881470557784248E-2</v>
      </c>
      <c r="D329" s="180">
        <v>0</v>
      </c>
      <c r="E329" s="180">
        <v>10</v>
      </c>
      <c r="F329" s="182">
        <f t="shared" si="4"/>
        <v>3.9894228040143269</v>
      </c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</row>
    <row r="330" spans="2:17" ht="14.4" x14ac:dyDescent="0.3">
      <c r="B330" s="127" t="s">
        <v>328</v>
      </c>
      <c r="C330" s="179">
        <v>4.3864694570696E-2</v>
      </c>
      <c r="D330" s="180">
        <v>0</v>
      </c>
      <c r="E330" s="180">
        <v>10</v>
      </c>
      <c r="F330" s="182">
        <f t="shared" si="4"/>
        <v>3.9894228040143269</v>
      </c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</row>
    <row r="331" spans="2:17" ht="14.4" x14ac:dyDescent="0.3">
      <c r="B331" s="127" t="s">
        <v>329</v>
      </c>
      <c r="C331" s="179">
        <v>4.7471958412083799E-2</v>
      </c>
      <c r="D331" s="180">
        <v>0</v>
      </c>
      <c r="E331" s="180">
        <v>10</v>
      </c>
      <c r="F331" s="182">
        <f t="shared" ref="F331:F394" si="5">(D331*NORMSDIST(D331/E331)+E331*NORMDIST(D331/E331,0,1,FALSE()))</f>
        <v>3.9894228040143269</v>
      </c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</row>
    <row r="332" spans="2:17" ht="14.4" x14ac:dyDescent="0.3">
      <c r="B332" s="127" t="s">
        <v>330</v>
      </c>
      <c r="C332" s="179">
        <v>1.0919330660133461E-2</v>
      </c>
      <c r="D332" s="180">
        <v>0</v>
      </c>
      <c r="E332" s="180">
        <v>10</v>
      </c>
      <c r="F332" s="182">
        <f t="shared" si="5"/>
        <v>3.9894228040143269</v>
      </c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</row>
    <row r="333" spans="2:17" ht="14.4" x14ac:dyDescent="0.3">
      <c r="B333" s="127" t="s">
        <v>331</v>
      </c>
      <c r="C333" s="179">
        <v>4.2924991334455327E-2</v>
      </c>
      <c r="D333" s="180">
        <v>0</v>
      </c>
      <c r="E333" s="180">
        <v>10</v>
      </c>
      <c r="F333" s="182">
        <f t="shared" si="5"/>
        <v>3.9894228040143269</v>
      </c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</row>
    <row r="334" spans="2:17" ht="14.4" x14ac:dyDescent="0.3">
      <c r="B334" s="127" t="s">
        <v>332</v>
      </c>
      <c r="C334" s="179">
        <v>4.129107968668487E-2</v>
      </c>
      <c r="D334" s="180">
        <v>0</v>
      </c>
      <c r="E334" s="180">
        <v>10</v>
      </c>
      <c r="F334" s="182">
        <f t="shared" si="5"/>
        <v>3.9894228040143269</v>
      </c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</row>
    <row r="335" spans="2:17" ht="14.4" x14ac:dyDescent="0.3">
      <c r="B335" s="127" t="s">
        <v>333</v>
      </c>
      <c r="C335" s="179">
        <v>3.5429100818706261E-2</v>
      </c>
      <c r="D335" s="180">
        <v>0</v>
      </c>
      <c r="E335" s="180">
        <v>10</v>
      </c>
      <c r="F335" s="182">
        <f t="shared" si="5"/>
        <v>3.9894228040143269</v>
      </c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</row>
    <row r="336" spans="2:17" ht="14.4" x14ac:dyDescent="0.3">
      <c r="B336" s="127" t="s">
        <v>334</v>
      </c>
      <c r="C336" s="179">
        <v>3.3734681128190988E-2</v>
      </c>
      <c r="D336" s="180">
        <v>0</v>
      </c>
      <c r="E336" s="180">
        <v>10</v>
      </c>
      <c r="F336" s="182">
        <f t="shared" si="5"/>
        <v>3.9894228040143269</v>
      </c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</row>
    <row r="337" spans="2:17" ht="14.4" x14ac:dyDescent="0.3">
      <c r="B337" s="127" t="s">
        <v>335</v>
      </c>
      <c r="C337" s="179">
        <v>3.6464449728901872E-2</v>
      </c>
      <c r="D337" s="180">
        <v>0</v>
      </c>
      <c r="E337" s="180">
        <v>10</v>
      </c>
      <c r="F337" s="182">
        <f t="shared" si="5"/>
        <v>3.9894228040143269</v>
      </c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</row>
    <row r="338" spans="2:17" ht="14.4" x14ac:dyDescent="0.3">
      <c r="B338" s="127" t="s">
        <v>336</v>
      </c>
      <c r="C338" s="179">
        <v>1.3524966340021824E-2</v>
      </c>
      <c r="D338" s="180">
        <v>0</v>
      </c>
      <c r="E338" s="180">
        <v>10</v>
      </c>
      <c r="F338" s="182">
        <f t="shared" si="5"/>
        <v>3.9894228040143269</v>
      </c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</row>
    <row r="339" spans="2:17" ht="14.4" x14ac:dyDescent="0.3">
      <c r="B339" s="127" t="s">
        <v>337</v>
      </c>
      <c r="C339" s="179">
        <v>5.7361358039650742E-2</v>
      </c>
      <c r="D339" s="180">
        <v>0</v>
      </c>
      <c r="E339" s="180">
        <v>10</v>
      </c>
      <c r="F339" s="182">
        <f t="shared" si="5"/>
        <v>3.9894228040143269</v>
      </c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</row>
    <row r="340" spans="2:17" ht="14.4" x14ac:dyDescent="0.3">
      <c r="B340" s="127" t="s">
        <v>338</v>
      </c>
      <c r="C340" s="179">
        <v>4.0366343172830603E-2</v>
      </c>
      <c r="D340" s="180">
        <v>0</v>
      </c>
      <c r="E340" s="180">
        <v>10</v>
      </c>
      <c r="F340" s="182">
        <f t="shared" si="5"/>
        <v>3.9894228040143269</v>
      </c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</row>
    <row r="341" spans="2:17" ht="14.4" x14ac:dyDescent="0.3">
      <c r="B341" s="127" t="s">
        <v>339</v>
      </c>
      <c r="C341" s="179">
        <v>1.277439130065219E-2</v>
      </c>
      <c r="D341" s="180">
        <v>0</v>
      </c>
      <c r="E341" s="180">
        <v>10</v>
      </c>
      <c r="F341" s="182">
        <f t="shared" si="5"/>
        <v>3.9894228040143269</v>
      </c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</row>
    <row r="342" spans="2:17" ht="14.4" x14ac:dyDescent="0.3">
      <c r="B342" s="127" t="s">
        <v>340</v>
      </c>
      <c r="C342" s="179">
        <v>4.197053204061247E-2</v>
      </c>
      <c r="D342" s="180">
        <v>0</v>
      </c>
      <c r="E342" s="180">
        <v>10</v>
      </c>
      <c r="F342" s="182">
        <f t="shared" si="5"/>
        <v>3.9894228040143269</v>
      </c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</row>
    <row r="343" spans="2:17" ht="14.4" x14ac:dyDescent="0.3">
      <c r="B343" s="127" t="s">
        <v>341</v>
      </c>
      <c r="C343" s="179">
        <v>1.416435696468377E-2</v>
      </c>
      <c r="D343" s="180">
        <v>0</v>
      </c>
      <c r="E343" s="180">
        <v>10</v>
      </c>
      <c r="F343" s="182">
        <f t="shared" si="5"/>
        <v>3.9894228040143269</v>
      </c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</row>
    <row r="344" spans="2:17" ht="14.4" x14ac:dyDescent="0.3">
      <c r="B344" s="127" t="s">
        <v>342</v>
      </c>
      <c r="C344" s="179">
        <v>1.8964611538775829E-2</v>
      </c>
      <c r="D344" s="180">
        <v>0</v>
      </c>
      <c r="E344" s="180">
        <v>10</v>
      </c>
      <c r="F344" s="182">
        <f t="shared" si="5"/>
        <v>3.9894228040143269</v>
      </c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</row>
    <row r="345" spans="2:17" ht="14.4" x14ac:dyDescent="0.3">
      <c r="B345" s="127" t="s">
        <v>343</v>
      </c>
      <c r="C345" s="179">
        <v>1.3834290935323271E-2</v>
      </c>
      <c r="D345" s="180">
        <v>0</v>
      </c>
      <c r="E345" s="180">
        <v>10</v>
      </c>
      <c r="F345" s="182">
        <f t="shared" si="5"/>
        <v>3.9894228040143269</v>
      </c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</row>
    <row r="346" spans="2:17" ht="14.4" x14ac:dyDescent="0.3">
      <c r="B346" s="127" t="s">
        <v>344</v>
      </c>
      <c r="C346" s="179">
        <v>2.0724592515943944E-2</v>
      </c>
      <c r="D346" s="180">
        <v>0</v>
      </c>
      <c r="E346" s="180">
        <v>10</v>
      </c>
      <c r="F346" s="182">
        <f t="shared" si="5"/>
        <v>3.9894228040143269</v>
      </c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</row>
    <row r="347" spans="2:17" ht="14.4" x14ac:dyDescent="0.3">
      <c r="B347" s="127" t="s">
        <v>345</v>
      </c>
      <c r="C347" s="179">
        <v>3.931397513760914E-2</v>
      </c>
      <c r="D347" s="180">
        <v>0</v>
      </c>
      <c r="E347" s="180">
        <v>10</v>
      </c>
      <c r="F347" s="182">
        <f t="shared" si="5"/>
        <v>3.9894228040143269</v>
      </c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</row>
    <row r="348" spans="2:17" ht="14.4" x14ac:dyDescent="0.3">
      <c r="B348" s="127" t="s">
        <v>346</v>
      </c>
      <c r="C348" s="179">
        <v>2.7358435770272749E-2</v>
      </c>
      <c r="D348" s="180">
        <v>0</v>
      </c>
      <c r="E348" s="180">
        <v>10</v>
      </c>
      <c r="F348" s="182">
        <f t="shared" si="5"/>
        <v>3.9894228040143269</v>
      </c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</row>
    <row r="349" spans="2:17" ht="14.4" x14ac:dyDescent="0.3">
      <c r="B349" s="127" t="s">
        <v>347</v>
      </c>
      <c r="C349" s="179">
        <v>2.6307466200925285E-2</v>
      </c>
      <c r="D349" s="180">
        <v>0</v>
      </c>
      <c r="E349" s="180">
        <v>10</v>
      </c>
      <c r="F349" s="182">
        <f t="shared" si="5"/>
        <v>3.9894228040143269</v>
      </c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</row>
    <row r="350" spans="2:17" ht="14.4" x14ac:dyDescent="0.3">
      <c r="B350" s="127" t="s">
        <v>348</v>
      </c>
      <c r="C350" s="179">
        <v>1.8965430233267268E-2</v>
      </c>
      <c r="D350" s="180">
        <v>0</v>
      </c>
      <c r="E350" s="180">
        <v>10</v>
      </c>
      <c r="F350" s="182">
        <f t="shared" si="5"/>
        <v>3.9894228040143269</v>
      </c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</row>
    <row r="351" spans="2:17" ht="14.4" x14ac:dyDescent="0.3">
      <c r="B351" s="127" t="s">
        <v>349</v>
      </c>
      <c r="C351" s="179">
        <v>5.4429633515887386E-2</v>
      </c>
      <c r="D351" s="180">
        <v>0</v>
      </c>
      <c r="E351" s="180">
        <v>10</v>
      </c>
      <c r="F351" s="182">
        <f t="shared" si="5"/>
        <v>3.9894228040143269</v>
      </c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</row>
    <row r="352" spans="2:17" ht="14.4" x14ac:dyDescent="0.3">
      <c r="B352" s="127" t="s">
        <v>350</v>
      </c>
      <c r="C352" s="179">
        <v>3.0487293198587846E-2</v>
      </c>
      <c r="D352" s="180">
        <v>0</v>
      </c>
      <c r="E352" s="180">
        <v>10</v>
      </c>
      <c r="F352" s="182">
        <f t="shared" si="5"/>
        <v>3.9894228040143269</v>
      </c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</row>
    <row r="353" spans="2:17" ht="14.4" x14ac:dyDescent="0.3">
      <c r="B353" s="127" t="s">
        <v>351</v>
      </c>
      <c r="C353" s="179">
        <v>4.5674476472848433E-2</v>
      </c>
      <c r="D353" s="180">
        <v>0</v>
      </c>
      <c r="E353" s="180">
        <v>10</v>
      </c>
      <c r="F353" s="182">
        <f t="shared" si="5"/>
        <v>3.9894228040143269</v>
      </c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</row>
    <row r="354" spans="2:17" ht="14.4" x14ac:dyDescent="0.3">
      <c r="B354" s="127" t="s">
        <v>352</v>
      </c>
      <c r="C354" s="179">
        <v>3.8964350065867209E-2</v>
      </c>
      <c r="D354" s="180">
        <v>0</v>
      </c>
      <c r="E354" s="180">
        <v>10</v>
      </c>
      <c r="F354" s="182">
        <f t="shared" si="5"/>
        <v>3.9894228040143269</v>
      </c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</row>
    <row r="355" spans="2:17" ht="14.4" x14ac:dyDescent="0.3">
      <c r="B355" s="127" t="s">
        <v>353</v>
      </c>
      <c r="C355" s="179">
        <v>4.0205906219624339E-2</v>
      </c>
      <c r="D355" s="180">
        <v>0</v>
      </c>
      <c r="E355" s="180">
        <v>10</v>
      </c>
      <c r="F355" s="182">
        <f t="shared" si="5"/>
        <v>3.9894228040143269</v>
      </c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</row>
    <row r="356" spans="2:17" ht="14.4" x14ac:dyDescent="0.3">
      <c r="B356" s="127" t="s">
        <v>354</v>
      </c>
      <c r="C356" s="179">
        <v>4.6550968324098059E-2</v>
      </c>
      <c r="D356" s="180">
        <v>0</v>
      </c>
      <c r="E356" s="180">
        <v>10</v>
      </c>
      <c r="F356" s="182">
        <f t="shared" si="5"/>
        <v>3.9894228040143269</v>
      </c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</row>
    <row r="357" spans="2:17" ht="14.4" x14ac:dyDescent="0.3">
      <c r="B357" s="127" t="s">
        <v>355</v>
      </c>
      <c r="C357" s="179">
        <v>2.7967304171865472E-2</v>
      </c>
      <c r="D357" s="180">
        <v>0</v>
      </c>
      <c r="E357" s="180">
        <v>10</v>
      </c>
      <c r="F357" s="182">
        <f t="shared" si="5"/>
        <v>3.9894228040143269</v>
      </c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</row>
    <row r="358" spans="2:17" ht="14.4" x14ac:dyDescent="0.3">
      <c r="B358" s="127" t="s">
        <v>356</v>
      </c>
      <c r="C358" s="179">
        <v>5.051390360219836E-2</v>
      </c>
      <c r="D358" s="180">
        <v>0</v>
      </c>
      <c r="E358" s="180">
        <v>10</v>
      </c>
      <c r="F358" s="182">
        <f t="shared" si="5"/>
        <v>3.9894228040143269</v>
      </c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</row>
    <row r="359" spans="2:17" ht="14.4" x14ac:dyDescent="0.3">
      <c r="B359" s="127" t="s">
        <v>357</v>
      </c>
      <c r="C359" s="179">
        <v>2.8130372530999655E-2</v>
      </c>
      <c r="D359" s="180">
        <v>0</v>
      </c>
      <c r="E359" s="180">
        <v>10</v>
      </c>
      <c r="F359" s="182">
        <f t="shared" si="5"/>
        <v>3.9894228040143269</v>
      </c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</row>
    <row r="360" spans="2:17" ht="14.4" x14ac:dyDescent="0.3">
      <c r="B360" s="127" t="s">
        <v>358</v>
      </c>
      <c r="C360" s="179">
        <v>1.817866097636122E-2</v>
      </c>
      <c r="D360" s="180">
        <v>0</v>
      </c>
      <c r="E360" s="180">
        <v>10</v>
      </c>
      <c r="F360" s="182">
        <f t="shared" si="5"/>
        <v>3.9894228040143269</v>
      </c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</row>
    <row r="361" spans="2:17" ht="14.4" x14ac:dyDescent="0.3">
      <c r="B361" s="127" t="s">
        <v>359</v>
      </c>
      <c r="C361" s="179">
        <v>2.3250222494615898E-2</v>
      </c>
      <c r="D361" s="180">
        <v>0</v>
      </c>
      <c r="E361" s="180">
        <v>10</v>
      </c>
      <c r="F361" s="182">
        <f t="shared" si="5"/>
        <v>3.9894228040143269</v>
      </c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</row>
    <row r="362" spans="2:17" ht="14.4" x14ac:dyDescent="0.3">
      <c r="B362" s="127" t="s">
        <v>360</v>
      </c>
      <c r="C362" s="179">
        <v>2.5698644526958275E-2</v>
      </c>
      <c r="D362" s="180">
        <v>0</v>
      </c>
      <c r="E362" s="180">
        <v>10</v>
      </c>
      <c r="F362" s="182">
        <f t="shared" si="5"/>
        <v>3.9894228040143269</v>
      </c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</row>
    <row r="363" spans="2:17" ht="14.4" x14ac:dyDescent="0.3">
      <c r="B363" s="127" t="s">
        <v>361</v>
      </c>
      <c r="C363" s="179">
        <v>1.6439673186162209E-2</v>
      </c>
      <c r="D363" s="180">
        <v>0</v>
      </c>
      <c r="E363" s="180">
        <v>10</v>
      </c>
      <c r="F363" s="182">
        <f t="shared" si="5"/>
        <v>3.9894228040143269</v>
      </c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</row>
    <row r="364" spans="2:17" ht="14.4" x14ac:dyDescent="0.3">
      <c r="B364" s="127" t="s">
        <v>362</v>
      </c>
      <c r="C364" s="179">
        <v>3.6187009516960862E-2</v>
      </c>
      <c r="D364" s="180">
        <v>0</v>
      </c>
      <c r="E364" s="180">
        <v>10</v>
      </c>
      <c r="F364" s="182">
        <f t="shared" si="5"/>
        <v>3.9894228040143269</v>
      </c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</row>
    <row r="365" spans="2:17" ht="14.4" x14ac:dyDescent="0.3">
      <c r="B365" s="127" t="s">
        <v>363</v>
      </c>
      <c r="C365" s="179">
        <v>3.341774159849141E-2</v>
      </c>
      <c r="D365" s="180">
        <v>0</v>
      </c>
      <c r="E365" s="180">
        <v>10</v>
      </c>
      <c r="F365" s="182">
        <f t="shared" si="5"/>
        <v>3.9894228040143269</v>
      </c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</row>
    <row r="366" spans="2:17" ht="14.4" x14ac:dyDescent="0.3">
      <c r="B366" s="127" t="s">
        <v>364</v>
      </c>
      <c r="C366" s="179">
        <v>3.6881085524599587E-2</v>
      </c>
      <c r="D366" s="180">
        <v>0</v>
      </c>
      <c r="E366" s="180">
        <v>10</v>
      </c>
      <c r="F366" s="182">
        <f t="shared" si="5"/>
        <v>3.9894228040143269</v>
      </c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</row>
    <row r="367" spans="2:17" ht="14.4" x14ac:dyDescent="0.3">
      <c r="B367" s="127" t="s">
        <v>365</v>
      </c>
      <c r="C367" s="179">
        <v>4.1369645164881085E-2</v>
      </c>
      <c r="D367" s="180">
        <v>0</v>
      </c>
      <c r="E367" s="180">
        <v>10</v>
      </c>
      <c r="F367" s="182">
        <f t="shared" si="5"/>
        <v>3.9894228040143269</v>
      </c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</row>
    <row r="368" spans="2:17" ht="14.4" x14ac:dyDescent="0.3">
      <c r="B368" s="127" t="s">
        <v>366</v>
      </c>
      <c r="C368" s="179">
        <v>3.3360340299098554E-2</v>
      </c>
      <c r="D368" s="180">
        <v>0</v>
      </c>
      <c r="E368" s="180">
        <v>10</v>
      </c>
      <c r="F368" s="182">
        <f t="shared" si="5"/>
        <v>3.9894228040143269</v>
      </c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</row>
    <row r="369" spans="2:17" ht="14.4" x14ac:dyDescent="0.3">
      <c r="B369" s="127" t="s">
        <v>367</v>
      </c>
      <c r="C369" s="179">
        <v>1.247020881182532E-2</v>
      </c>
      <c r="D369" s="180">
        <v>0</v>
      </c>
      <c r="E369" s="180">
        <v>10</v>
      </c>
      <c r="F369" s="182">
        <f t="shared" si="5"/>
        <v>3.9894228040143269</v>
      </c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</row>
    <row r="370" spans="2:17" ht="14.4" x14ac:dyDescent="0.3">
      <c r="B370" s="127" t="s">
        <v>368</v>
      </c>
      <c r="C370" s="179">
        <v>1.3528838460433531E-2</v>
      </c>
      <c r="D370" s="180">
        <v>0</v>
      </c>
      <c r="E370" s="180">
        <v>10</v>
      </c>
      <c r="F370" s="182">
        <f t="shared" si="5"/>
        <v>3.9894228040143269</v>
      </c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</row>
    <row r="371" spans="2:17" ht="14.4" x14ac:dyDescent="0.3">
      <c r="B371" s="127" t="s">
        <v>369</v>
      </c>
      <c r="C371" s="179">
        <v>5.2471652568670223E-2</v>
      </c>
      <c r="D371" s="180">
        <v>0</v>
      </c>
      <c r="E371" s="180">
        <v>10</v>
      </c>
      <c r="F371" s="182">
        <f t="shared" si="5"/>
        <v>3.9894228040143269</v>
      </c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</row>
    <row r="372" spans="2:17" ht="14.4" x14ac:dyDescent="0.3">
      <c r="B372" s="127" t="s">
        <v>370</v>
      </c>
      <c r="C372" s="179">
        <v>4.6746459517006678E-2</v>
      </c>
      <c r="D372" s="180">
        <v>0</v>
      </c>
      <c r="E372" s="180">
        <v>10</v>
      </c>
      <c r="F372" s="182">
        <f t="shared" si="5"/>
        <v>3.9894228040143269</v>
      </c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</row>
    <row r="373" spans="2:17" ht="14.4" x14ac:dyDescent="0.3">
      <c r="B373" s="127" t="s">
        <v>371</v>
      </c>
      <c r="C373" s="179">
        <v>4.3487351893049815E-2</v>
      </c>
      <c r="D373" s="180">
        <v>0</v>
      </c>
      <c r="E373" s="180">
        <v>10</v>
      </c>
      <c r="F373" s="182">
        <f t="shared" si="5"/>
        <v>3.9894228040143269</v>
      </c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</row>
    <row r="374" spans="2:17" ht="14.4" x14ac:dyDescent="0.3">
      <c r="B374" s="127" t="s">
        <v>372</v>
      </c>
      <c r="C374" s="179">
        <v>2.902166338608874E-2</v>
      </c>
      <c r="D374" s="180">
        <v>0</v>
      </c>
      <c r="E374" s="180">
        <v>10</v>
      </c>
      <c r="F374" s="182">
        <f t="shared" si="5"/>
        <v>3.9894228040143269</v>
      </c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</row>
    <row r="375" spans="2:17" ht="14.4" x14ac:dyDescent="0.3">
      <c r="B375" s="127" t="s">
        <v>373</v>
      </c>
      <c r="C375" s="179">
        <v>3.2372361476415833E-2</v>
      </c>
      <c r="D375" s="180">
        <v>0</v>
      </c>
      <c r="E375" s="180">
        <v>10</v>
      </c>
      <c r="F375" s="182">
        <f t="shared" si="5"/>
        <v>3.9894228040143269</v>
      </c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</row>
    <row r="376" spans="2:17" ht="14.4" x14ac:dyDescent="0.3">
      <c r="B376" s="127" t="s">
        <v>374</v>
      </c>
      <c r="C376" s="179">
        <v>1.0843155534640839E-2</v>
      </c>
      <c r="D376" s="180">
        <v>0</v>
      </c>
      <c r="E376" s="180">
        <v>10</v>
      </c>
      <c r="F376" s="182">
        <f t="shared" si="5"/>
        <v>3.9894228040143269</v>
      </c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</row>
    <row r="377" spans="2:17" ht="14.4" x14ac:dyDescent="0.3">
      <c r="B377" s="127" t="s">
        <v>375</v>
      </c>
      <c r="C377" s="179">
        <v>1.0699740668688182E-2</v>
      </c>
      <c r="D377" s="180">
        <v>0</v>
      </c>
      <c r="E377" s="180">
        <v>10</v>
      </c>
      <c r="F377" s="182">
        <f t="shared" si="5"/>
        <v>3.9894228040143269</v>
      </c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</row>
    <row r="378" spans="2:17" ht="14.4" x14ac:dyDescent="0.3">
      <c r="B378" s="127" t="s">
        <v>376</v>
      </c>
      <c r="C378" s="179">
        <v>5.2223446062775923E-2</v>
      </c>
      <c r="D378" s="180">
        <v>0</v>
      </c>
      <c r="E378" s="180">
        <v>10</v>
      </c>
      <c r="F378" s="182">
        <f t="shared" si="5"/>
        <v>3.9894228040143269</v>
      </c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</row>
    <row r="379" spans="2:17" ht="14.4" x14ac:dyDescent="0.3">
      <c r="B379" s="127" t="s">
        <v>377</v>
      </c>
      <c r="C379" s="179">
        <v>4.942559914535876E-2</v>
      </c>
      <c r="D379" s="180">
        <v>0</v>
      </c>
      <c r="E379" s="180">
        <v>10</v>
      </c>
      <c r="F379" s="182">
        <f t="shared" si="5"/>
        <v>3.9894228040143269</v>
      </c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</row>
    <row r="380" spans="2:17" ht="14.4" x14ac:dyDescent="0.3">
      <c r="B380" s="127" t="s">
        <v>378</v>
      </c>
      <c r="C380" s="179">
        <v>2.7014924531893268E-2</v>
      </c>
      <c r="D380" s="180">
        <v>0</v>
      </c>
      <c r="E380" s="180">
        <v>10</v>
      </c>
      <c r="F380" s="182">
        <f t="shared" si="5"/>
        <v>3.9894228040143269</v>
      </c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</row>
    <row r="381" spans="2:17" ht="14.4" x14ac:dyDescent="0.3">
      <c r="B381" s="127" t="s">
        <v>379</v>
      </c>
      <c r="C381" s="179">
        <v>1.4886650200732734E-2</v>
      </c>
      <c r="D381" s="180">
        <v>0</v>
      </c>
      <c r="E381" s="180">
        <v>10</v>
      </c>
      <c r="F381" s="182">
        <f t="shared" si="5"/>
        <v>3.9894228040143269</v>
      </c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</row>
    <row r="382" spans="2:17" ht="14.4" x14ac:dyDescent="0.3">
      <c r="B382" s="127" t="s">
        <v>380</v>
      </c>
      <c r="C382" s="179">
        <v>3.2698146480605352E-2</v>
      </c>
      <c r="D382" s="180">
        <v>0</v>
      </c>
      <c r="E382" s="180">
        <v>10</v>
      </c>
      <c r="F382" s="182">
        <f t="shared" si="5"/>
        <v>3.9894228040143269</v>
      </c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</row>
    <row r="383" spans="2:17" ht="14.4" x14ac:dyDescent="0.3">
      <c r="B383" s="127" t="s">
        <v>381</v>
      </c>
      <c r="C383" s="179">
        <v>3.5635132839932519E-2</v>
      </c>
      <c r="D383" s="180">
        <v>0</v>
      </c>
      <c r="E383" s="180">
        <v>10</v>
      </c>
      <c r="F383" s="182">
        <f t="shared" si="5"/>
        <v>3.9894228040143269</v>
      </c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</row>
    <row r="384" spans="2:17" ht="14.4" x14ac:dyDescent="0.3">
      <c r="B384" s="127" t="s">
        <v>382</v>
      </c>
      <c r="C384" s="179">
        <v>2.0712296964633413E-2</v>
      </c>
      <c r="D384" s="180">
        <v>0</v>
      </c>
      <c r="E384" s="180">
        <v>10</v>
      </c>
      <c r="F384" s="182">
        <f t="shared" si="5"/>
        <v>3.9894228040143269</v>
      </c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</row>
    <row r="385" spans="2:17" ht="14.4" x14ac:dyDescent="0.3">
      <c r="B385" s="127" t="s">
        <v>383</v>
      </c>
      <c r="C385" s="179">
        <v>5.9133320892216762E-2</v>
      </c>
      <c r="D385" s="180">
        <v>0</v>
      </c>
      <c r="E385" s="180">
        <v>10</v>
      </c>
      <c r="F385" s="182">
        <f t="shared" si="5"/>
        <v>3.9894228040143269</v>
      </c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</row>
    <row r="386" spans="2:17" ht="14.4" x14ac:dyDescent="0.3">
      <c r="B386" s="127" t="s">
        <v>384</v>
      </c>
      <c r="C386" s="179">
        <v>3.9928242623798828E-2</v>
      </c>
      <c r="D386" s="180">
        <v>0</v>
      </c>
      <c r="E386" s="180">
        <v>10</v>
      </c>
      <c r="F386" s="182">
        <f t="shared" si="5"/>
        <v>3.9894228040143269</v>
      </c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</row>
    <row r="387" spans="2:17" ht="14.4" x14ac:dyDescent="0.3">
      <c r="B387" s="127" t="s">
        <v>385</v>
      </c>
      <c r="C387" s="179">
        <v>1.4895562409074234E-2</v>
      </c>
      <c r="D387" s="180">
        <v>0</v>
      </c>
      <c r="E387" s="180">
        <v>10</v>
      </c>
      <c r="F387" s="182">
        <f t="shared" si="5"/>
        <v>3.9894228040143269</v>
      </c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</row>
    <row r="388" spans="2:17" ht="14.4" x14ac:dyDescent="0.3">
      <c r="B388" s="127" t="s">
        <v>386</v>
      </c>
      <c r="C388" s="179">
        <v>1.79103593385854E-2</v>
      </c>
      <c r="D388" s="180">
        <v>0</v>
      </c>
      <c r="E388" s="180">
        <v>10</v>
      </c>
      <c r="F388" s="182">
        <f t="shared" si="5"/>
        <v>3.9894228040143269</v>
      </c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</row>
    <row r="389" spans="2:17" ht="14.4" x14ac:dyDescent="0.3">
      <c r="B389" s="127" t="s">
        <v>387</v>
      </c>
      <c r="C389" s="179">
        <v>4.6645366203532795E-2</v>
      </c>
      <c r="D389" s="180">
        <v>0</v>
      </c>
      <c r="E389" s="180">
        <v>10</v>
      </c>
      <c r="F389" s="182">
        <f t="shared" si="5"/>
        <v>3.9894228040143269</v>
      </c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</row>
    <row r="390" spans="2:17" ht="14.4" x14ac:dyDescent="0.3">
      <c r="B390" s="127" t="s">
        <v>388</v>
      </c>
      <c r="C390" s="179">
        <v>3.5382259904480788E-2</v>
      </c>
      <c r="D390" s="180">
        <v>0</v>
      </c>
      <c r="E390" s="180">
        <v>10</v>
      </c>
      <c r="F390" s="182">
        <f t="shared" si="5"/>
        <v>3.9894228040143269</v>
      </c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</row>
    <row r="391" spans="2:17" ht="14.4" x14ac:dyDescent="0.3">
      <c r="B391" s="127" t="s">
        <v>389</v>
      </c>
      <c r="C391" s="179">
        <v>4.1511358478467132E-2</v>
      </c>
      <c r="D391" s="180">
        <v>0</v>
      </c>
      <c r="E391" s="180">
        <v>10</v>
      </c>
      <c r="F391" s="182">
        <f t="shared" si="5"/>
        <v>3.9894228040143269</v>
      </c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</row>
    <row r="392" spans="2:17" ht="14.4" x14ac:dyDescent="0.3">
      <c r="B392" s="127" t="s">
        <v>390</v>
      </c>
      <c r="C392" s="179">
        <v>2.5398597643279702E-2</v>
      </c>
      <c r="D392" s="180">
        <v>0</v>
      </c>
      <c r="E392" s="180">
        <v>10</v>
      </c>
      <c r="F392" s="182">
        <f t="shared" si="5"/>
        <v>3.9894228040143269</v>
      </c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</row>
    <row r="393" spans="2:17" ht="14.4" x14ac:dyDescent="0.3">
      <c r="B393" s="127" t="s">
        <v>391</v>
      </c>
      <c r="C393" s="179">
        <v>3.5451714019851345E-2</v>
      </c>
      <c r="D393" s="180">
        <v>0</v>
      </c>
      <c r="E393" s="180">
        <v>10</v>
      </c>
      <c r="F393" s="182">
        <f t="shared" si="5"/>
        <v>3.9894228040143269</v>
      </c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</row>
    <row r="394" spans="2:17" ht="14.4" x14ac:dyDescent="0.3">
      <c r="B394" s="127" t="s">
        <v>392</v>
      </c>
      <c r="C394" s="179">
        <v>4.4120513481752638E-2</v>
      </c>
      <c r="D394" s="180">
        <v>0</v>
      </c>
      <c r="E394" s="180">
        <v>10</v>
      </c>
      <c r="F394" s="182">
        <f t="shared" si="5"/>
        <v>3.9894228040143269</v>
      </c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</row>
    <row r="395" spans="2:17" ht="14.4" x14ac:dyDescent="0.3">
      <c r="B395" s="127" t="s">
        <v>393</v>
      </c>
      <c r="C395" s="179">
        <v>3.4228471275747498E-2</v>
      </c>
      <c r="D395" s="180">
        <v>0</v>
      </c>
      <c r="E395" s="180">
        <v>10</v>
      </c>
      <c r="F395" s="182">
        <f t="shared" ref="F395:F458" si="6">(D395*NORMSDIST(D395/E395)+E395*NORMDIST(D395/E395,0,1,FALSE()))</f>
        <v>3.9894228040143269</v>
      </c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</row>
    <row r="396" spans="2:17" ht="14.4" x14ac:dyDescent="0.3">
      <c r="B396" s="127" t="s">
        <v>394</v>
      </c>
      <c r="C396" s="179">
        <v>1.7197054904594535E-2</v>
      </c>
      <c r="D396" s="180">
        <v>0</v>
      </c>
      <c r="E396" s="180">
        <v>10</v>
      </c>
      <c r="F396" s="182">
        <f t="shared" si="6"/>
        <v>3.9894228040143269</v>
      </c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</row>
    <row r="397" spans="2:17" ht="14.4" x14ac:dyDescent="0.3">
      <c r="B397" s="127" t="s">
        <v>395</v>
      </c>
      <c r="C397" s="179">
        <v>2.8116873488006122E-2</v>
      </c>
      <c r="D397" s="180">
        <v>0</v>
      </c>
      <c r="E397" s="180">
        <v>10</v>
      </c>
      <c r="F397" s="182">
        <f t="shared" si="6"/>
        <v>3.9894228040143269</v>
      </c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</row>
    <row r="398" spans="2:17" ht="14.4" x14ac:dyDescent="0.3">
      <c r="B398" s="127" t="s">
        <v>396</v>
      </c>
      <c r="C398" s="179">
        <v>2.0813827788952216E-2</v>
      </c>
      <c r="D398" s="180">
        <v>0</v>
      </c>
      <c r="E398" s="180">
        <v>10</v>
      </c>
      <c r="F398" s="182">
        <f t="shared" si="6"/>
        <v>3.9894228040143269</v>
      </c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</row>
    <row r="399" spans="2:17" ht="14.4" x14ac:dyDescent="0.3">
      <c r="B399" s="127" t="s">
        <v>397</v>
      </c>
      <c r="C399" s="179">
        <v>3.5138290448512147E-2</v>
      </c>
      <c r="D399" s="180">
        <v>0</v>
      </c>
      <c r="E399" s="180">
        <v>10</v>
      </c>
      <c r="F399" s="182">
        <f t="shared" si="6"/>
        <v>3.9894228040143269</v>
      </c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</row>
    <row r="400" spans="2:17" ht="14.4" x14ac:dyDescent="0.3">
      <c r="B400" s="127" t="s">
        <v>398</v>
      </c>
      <c r="C400" s="179">
        <v>2.8965158141712313E-2</v>
      </c>
      <c r="D400" s="180">
        <v>0</v>
      </c>
      <c r="E400" s="180">
        <v>10</v>
      </c>
      <c r="F400" s="182">
        <f t="shared" si="6"/>
        <v>3.9894228040143269</v>
      </c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</row>
    <row r="401" spans="2:17" ht="14.4" x14ac:dyDescent="0.3">
      <c r="B401" s="127" t="s">
        <v>399</v>
      </c>
      <c r="C401" s="179">
        <v>5.1266481885553883E-2</v>
      </c>
      <c r="D401" s="180">
        <v>0</v>
      </c>
      <c r="E401" s="180">
        <v>10</v>
      </c>
      <c r="F401" s="182">
        <f t="shared" si="6"/>
        <v>3.9894228040143269</v>
      </c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</row>
    <row r="402" spans="2:17" ht="14.4" x14ac:dyDescent="0.3">
      <c r="B402" s="127" t="s">
        <v>400</v>
      </c>
      <c r="C402" s="179">
        <v>4.0629751221168388E-2</v>
      </c>
      <c r="D402" s="180">
        <v>0</v>
      </c>
      <c r="E402" s="180">
        <v>10</v>
      </c>
      <c r="F402" s="182">
        <f t="shared" si="6"/>
        <v>3.9894228040143269</v>
      </c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</row>
    <row r="403" spans="2:17" ht="14.4" x14ac:dyDescent="0.3">
      <c r="B403" s="127" t="s">
        <v>401</v>
      </c>
      <c r="C403" s="179">
        <v>3.9170036266747123E-2</v>
      </c>
      <c r="D403" s="180">
        <v>0</v>
      </c>
      <c r="E403" s="180">
        <v>10</v>
      </c>
      <c r="F403" s="182">
        <f t="shared" si="6"/>
        <v>3.9894228040143269</v>
      </c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</row>
    <row r="404" spans="2:17" ht="14.4" x14ac:dyDescent="0.3">
      <c r="B404" s="127" t="s">
        <v>402</v>
      </c>
      <c r="C404" s="179">
        <v>1.1051747424804179E-2</v>
      </c>
      <c r="D404" s="180">
        <v>0</v>
      </c>
      <c r="E404" s="180">
        <v>10</v>
      </c>
      <c r="F404" s="182">
        <f t="shared" si="6"/>
        <v>3.9894228040143269</v>
      </c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</row>
    <row r="405" spans="2:17" ht="14.4" x14ac:dyDescent="0.3">
      <c r="B405" s="127" t="s">
        <v>403</v>
      </c>
      <c r="C405" s="179">
        <v>3.1224150087261038E-2</v>
      </c>
      <c r="D405" s="180">
        <v>0</v>
      </c>
      <c r="E405" s="180">
        <v>10</v>
      </c>
      <c r="F405" s="182">
        <f t="shared" si="6"/>
        <v>3.9894228040143269</v>
      </c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</row>
    <row r="406" spans="2:17" ht="14.4" x14ac:dyDescent="0.3">
      <c r="B406" s="127" t="s">
        <v>404</v>
      </c>
      <c r="C406" s="179">
        <v>2.6606021137166785E-2</v>
      </c>
      <c r="D406" s="180">
        <v>0</v>
      </c>
      <c r="E406" s="180">
        <v>10</v>
      </c>
      <c r="F406" s="182">
        <f t="shared" si="6"/>
        <v>3.9894228040143269</v>
      </c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</row>
    <row r="407" spans="2:17" ht="14.4" x14ac:dyDescent="0.3">
      <c r="B407" s="127" t="s">
        <v>405</v>
      </c>
      <c r="C407" s="179">
        <v>3.0678547743441746E-2</v>
      </c>
      <c r="D407" s="180">
        <v>0</v>
      </c>
      <c r="E407" s="180">
        <v>10</v>
      </c>
      <c r="F407" s="182">
        <f t="shared" si="6"/>
        <v>3.9894228040143269</v>
      </c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</row>
    <row r="408" spans="2:17" ht="14.4" x14ac:dyDescent="0.3">
      <c r="B408" s="127" t="s">
        <v>406</v>
      </c>
      <c r="C408" s="179">
        <v>3.6943865339619415E-2</v>
      </c>
      <c r="D408" s="180">
        <v>0</v>
      </c>
      <c r="E408" s="180">
        <v>10</v>
      </c>
      <c r="F408" s="182">
        <f t="shared" si="6"/>
        <v>3.9894228040143269</v>
      </c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</row>
    <row r="409" spans="2:17" ht="14.4" x14ac:dyDescent="0.3">
      <c r="B409" s="127" t="s">
        <v>407</v>
      </c>
      <c r="C409" s="179">
        <v>5.8906907470735952E-2</v>
      </c>
      <c r="D409" s="180">
        <v>0</v>
      </c>
      <c r="E409" s="180">
        <v>10</v>
      </c>
      <c r="F409" s="182">
        <f t="shared" si="6"/>
        <v>3.9894228040143269</v>
      </c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</row>
    <row r="410" spans="2:17" ht="14.4" x14ac:dyDescent="0.3">
      <c r="B410" s="127" t="s">
        <v>408</v>
      </c>
      <c r="C410" s="179">
        <v>1.794506674581867E-2</v>
      </c>
      <c r="D410" s="180">
        <v>0</v>
      </c>
      <c r="E410" s="180">
        <v>10</v>
      </c>
      <c r="F410" s="182">
        <f t="shared" si="6"/>
        <v>3.9894228040143269</v>
      </c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</row>
    <row r="411" spans="2:17" ht="14.4" x14ac:dyDescent="0.3">
      <c r="B411" s="127" t="s">
        <v>409</v>
      </c>
      <c r="C411" s="179">
        <v>5.2747480512941869E-2</v>
      </c>
      <c r="D411" s="180">
        <v>0</v>
      </c>
      <c r="E411" s="180">
        <v>10</v>
      </c>
      <c r="F411" s="182">
        <f t="shared" si="6"/>
        <v>3.9894228040143269</v>
      </c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</row>
    <row r="412" spans="2:17" ht="14.4" x14ac:dyDescent="0.3">
      <c r="B412" s="127" t="s">
        <v>410</v>
      </c>
      <c r="C412" s="179">
        <v>2.9188776400240875E-2</v>
      </c>
      <c r="D412" s="180">
        <v>0</v>
      </c>
      <c r="E412" s="180">
        <v>10</v>
      </c>
      <c r="F412" s="182">
        <f t="shared" si="6"/>
        <v>3.9894228040143269</v>
      </c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</row>
    <row r="413" spans="2:17" ht="14.4" x14ac:dyDescent="0.3">
      <c r="B413" s="127" t="s">
        <v>411</v>
      </c>
      <c r="C413" s="179">
        <v>2.2592415821776488E-2</v>
      </c>
      <c r="D413" s="180">
        <v>0</v>
      </c>
      <c r="E413" s="180">
        <v>10</v>
      </c>
      <c r="F413" s="182">
        <f t="shared" si="6"/>
        <v>3.9894228040143269</v>
      </c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</row>
    <row r="414" spans="2:17" ht="14.4" x14ac:dyDescent="0.3">
      <c r="B414" s="127" t="s">
        <v>412</v>
      </c>
      <c r="C414" s="179">
        <v>1.2593317164214187E-2</v>
      </c>
      <c r="D414" s="180">
        <v>0</v>
      </c>
      <c r="E414" s="180">
        <v>10</v>
      </c>
      <c r="F414" s="182">
        <f t="shared" si="6"/>
        <v>3.9894228040143269</v>
      </c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</row>
    <row r="415" spans="2:17" ht="14.4" x14ac:dyDescent="0.3">
      <c r="B415" s="127" t="s">
        <v>413</v>
      </c>
      <c r="C415" s="179">
        <v>3.3091428905254967E-2</v>
      </c>
      <c r="D415" s="180">
        <v>0</v>
      </c>
      <c r="E415" s="180">
        <v>10</v>
      </c>
      <c r="F415" s="182">
        <f t="shared" si="6"/>
        <v>3.9894228040143269</v>
      </c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</row>
    <row r="416" spans="2:17" ht="14.4" x14ac:dyDescent="0.3">
      <c r="B416" s="127" t="s">
        <v>414</v>
      </c>
      <c r="C416" s="179">
        <v>5.3232071411723085E-2</v>
      </c>
      <c r="D416" s="180">
        <v>0</v>
      </c>
      <c r="E416" s="180">
        <v>10</v>
      </c>
      <c r="F416" s="182">
        <f t="shared" si="6"/>
        <v>3.9894228040143269</v>
      </c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</row>
    <row r="417" spans="2:17" ht="14.4" x14ac:dyDescent="0.3">
      <c r="B417" s="127" t="s">
        <v>415</v>
      </c>
      <c r="C417" s="179">
        <v>2.0544748657142037E-2</v>
      </c>
      <c r="D417" s="180">
        <v>0</v>
      </c>
      <c r="E417" s="180">
        <v>10</v>
      </c>
      <c r="F417" s="182">
        <f t="shared" si="6"/>
        <v>3.9894228040143269</v>
      </c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</row>
    <row r="418" spans="2:17" ht="14.4" x14ac:dyDescent="0.3">
      <c r="B418" s="127" t="s">
        <v>416</v>
      </c>
      <c r="C418" s="179">
        <v>3.0106648292627443E-2</v>
      </c>
      <c r="D418" s="180">
        <v>0</v>
      </c>
      <c r="E418" s="180">
        <v>10</v>
      </c>
      <c r="F418" s="182">
        <f t="shared" si="6"/>
        <v>3.9894228040143269</v>
      </c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</row>
    <row r="419" spans="2:17" ht="14.4" x14ac:dyDescent="0.3">
      <c r="B419" s="127" t="s">
        <v>417</v>
      </c>
      <c r="C419" s="179">
        <v>1.1278114405784436E-2</v>
      </c>
      <c r="D419" s="180">
        <v>0</v>
      </c>
      <c r="E419" s="180">
        <v>10</v>
      </c>
      <c r="F419" s="182">
        <f t="shared" si="6"/>
        <v>3.9894228040143269</v>
      </c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</row>
    <row r="420" spans="2:17" ht="14.4" x14ac:dyDescent="0.3">
      <c r="B420" s="127" t="s">
        <v>418</v>
      </c>
      <c r="C420" s="179">
        <v>4.9464265956988072E-2</v>
      </c>
      <c r="D420" s="180">
        <v>0</v>
      </c>
      <c r="E420" s="180">
        <v>10</v>
      </c>
      <c r="F420" s="182">
        <f t="shared" si="6"/>
        <v>3.9894228040143269</v>
      </c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</row>
    <row r="421" spans="2:17" ht="14.4" x14ac:dyDescent="0.3">
      <c r="B421" s="127" t="s">
        <v>419</v>
      </c>
      <c r="C421" s="179">
        <v>4.9374408245861048E-2</v>
      </c>
      <c r="D421" s="180">
        <v>0</v>
      </c>
      <c r="E421" s="180">
        <v>10</v>
      </c>
      <c r="F421" s="182">
        <f t="shared" si="6"/>
        <v>3.9894228040143269</v>
      </c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</row>
    <row r="422" spans="2:17" ht="14.4" x14ac:dyDescent="0.3">
      <c r="B422" s="127" t="s">
        <v>420</v>
      </c>
      <c r="C422" s="179">
        <v>1.2602831974339332E-2</v>
      </c>
      <c r="D422" s="180">
        <v>0</v>
      </c>
      <c r="E422" s="180">
        <v>10</v>
      </c>
      <c r="F422" s="182">
        <f t="shared" si="6"/>
        <v>3.9894228040143269</v>
      </c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</row>
    <row r="423" spans="2:17" ht="14.4" x14ac:dyDescent="0.3">
      <c r="B423" s="127" t="s">
        <v>421</v>
      </c>
      <c r="C423" s="179">
        <v>5.5066284282356062E-2</v>
      </c>
      <c r="D423" s="180">
        <v>0</v>
      </c>
      <c r="E423" s="180">
        <v>10</v>
      </c>
      <c r="F423" s="182">
        <f t="shared" si="6"/>
        <v>3.9894228040143269</v>
      </c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</row>
    <row r="424" spans="2:17" ht="14.4" x14ac:dyDescent="0.3">
      <c r="B424" s="127" t="s">
        <v>422</v>
      </c>
      <c r="C424" s="179">
        <v>4.2972746113010628E-2</v>
      </c>
      <c r="D424" s="180">
        <v>0</v>
      </c>
      <c r="E424" s="180">
        <v>10</v>
      </c>
      <c r="F424" s="182">
        <f t="shared" si="6"/>
        <v>3.9894228040143269</v>
      </c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</row>
    <row r="425" spans="2:17" ht="14.4" x14ac:dyDescent="0.3">
      <c r="B425" s="127" t="s">
        <v>423</v>
      </c>
      <c r="C425" s="179">
        <v>1.4992493920503299E-2</v>
      </c>
      <c r="D425" s="180">
        <v>0</v>
      </c>
      <c r="E425" s="180">
        <v>10</v>
      </c>
      <c r="F425" s="182">
        <f t="shared" si="6"/>
        <v>3.9894228040143269</v>
      </c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</row>
    <row r="426" spans="2:17" ht="14.4" x14ac:dyDescent="0.3">
      <c r="B426" s="127" t="s">
        <v>424</v>
      </c>
      <c r="C426" s="179">
        <v>5.3304541788166661E-2</v>
      </c>
      <c r="D426" s="180">
        <v>0</v>
      </c>
      <c r="E426" s="180">
        <v>10</v>
      </c>
      <c r="F426" s="182">
        <f t="shared" si="6"/>
        <v>3.9894228040143269</v>
      </c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</row>
    <row r="427" spans="2:17" ht="14.4" x14ac:dyDescent="0.3">
      <c r="B427" s="127" t="s">
        <v>425</v>
      </c>
      <c r="C427" s="179">
        <v>5.3235130410779166E-2</v>
      </c>
      <c r="D427" s="180">
        <v>0</v>
      </c>
      <c r="E427" s="180">
        <v>10</v>
      </c>
      <c r="F427" s="182">
        <f t="shared" si="6"/>
        <v>3.9894228040143269</v>
      </c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</row>
    <row r="428" spans="2:17" ht="14.4" x14ac:dyDescent="0.3">
      <c r="B428" s="127" t="s">
        <v>426</v>
      </c>
      <c r="C428" s="179">
        <v>4.6903424227660119E-2</v>
      </c>
      <c r="D428" s="180">
        <v>0</v>
      </c>
      <c r="E428" s="180">
        <v>10</v>
      </c>
      <c r="F428" s="182">
        <f t="shared" si="6"/>
        <v>3.9894228040143269</v>
      </c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</row>
    <row r="429" spans="2:17" ht="14.4" x14ac:dyDescent="0.3">
      <c r="B429" s="127" t="s">
        <v>427</v>
      </c>
      <c r="C429" s="179">
        <v>1.764625634407271E-2</v>
      </c>
      <c r="D429" s="180">
        <v>0</v>
      </c>
      <c r="E429" s="180">
        <v>10</v>
      </c>
      <c r="F429" s="182">
        <f t="shared" si="6"/>
        <v>3.9894228040143269</v>
      </c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</row>
    <row r="430" spans="2:17" ht="14.4" x14ac:dyDescent="0.3">
      <c r="B430" s="127" t="s">
        <v>428</v>
      </c>
      <c r="C430" s="179">
        <v>2.7671611164619914E-2</v>
      </c>
      <c r="D430" s="180">
        <v>0</v>
      </c>
      <c r="E430" s="180">
        <v>10</v>
      </c>
      <c r="F430" s="182">
        <f t="shared" si="6"/>
        <v>3.9894228040143269</v>
      </c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</row>
    <row r="431" spans="2:17" ht="14.4" x14ac:dyDescent="0.3">
      <c r="B431" s="127" t="s">
        <v>429</v>
      </c>
      <c r="C431" s="179">
        <v>2.4471937697656362E-2</v>
      </c>
      <c r="D431" s="180">
        <v>0</v>
      </c>
      <c r="E431" s="180">
        <v>10</v>
      </c>
      <c r="F431" s="182">
        <f t="shared" si="6"/>
        <v>3.9894228040143269</v>
      </c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</row>
    <row r="432" spans="2:17" ht="14.4" x14ac:dyDescent="0.3">
      <c r="B432" s="127" t="s">
        <v>430</v>
      </c>
      <c r="C432" s="179">
        <v>5.9420327984391674E-2</v>
      </c>
      <c r="D432" s="180">
        <v>0</v>
      </c>
      <c r="E432" s="180">
        <v>10</v>
      </c>
      <c r="F432" s="182">
        <f t="shared" si="6"/>
        <v>3.9894228040143269</v>
      </c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</row>
    <row r="433" spans="2:17" ht="14.4" x14ac:dyDescent="0.3">
      <c r="B433" s="127" t="s">
        <v>431</v>
      </c>
      <c r="C433" s="179">
        <v>3.4534696592722472E-2</v>
      </c>
      <c r="D433" s="180">
        <v>0</v>
      </c>
      <c r="E433" s="180">
        <v>10</v>
      </c>
      <c r="F433" s="182">
        <f t="shared" si="6"/>
        <v>3.9894228040143269</v>
      </c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</row>
    <row r="434" spans="2:17" ht="14.4" x14ac:dyDescent="0.3">
      <c r="B434" s="127" t="s">
        <v>432</v>
      </c>
      <c r="C434" s="179">
        <v>2.0807336317922726E-2</v>
      </c>
      <c r="D434" s="180">
        <v>0</v>
      </c>
      <c r="E434" s="180">
        <v>10</v>
      </c>
      <c r="F434" s="182">
        <f t="shared" si="6"/>
        <v>3.9894228040143269</v>
      </c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</row>
    <row r="435" spans="2:17" ht="14.4" x14ac:dyDescent="0.3">
      <c r="B435" s="127" t="s">
        <v>433</v>
      </c>
      <c r="C435" s="179">
        <v>2.9249917285532424E-2</v>
      </c>
      <c r="D435" s="180">
        <v>0</v>
      </c>
      <c r="E435" s="180">
        <v>10</v>
      </c>
      <c r="F435" s="182">
        <f t="shared" si="6"/>
        <v>3.9894228040143269</v>
      </c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</row>
    <row r="436" spans="2:17" ht="14.4" x14ac:dyDescent="0.3">
      <c r="B436" s="127" t="s">
        <v>434</v>
      </c>
      <c r="C436" s="179">
        <v>5.3408822708390292E-2</v>
      </c>
      <c r="D436" s="180">
        <v>0</v>
      </c>
      <c r="E436" s="180">
        <v>10</v>
      </c>
      <c r="F436" s="182">
        <f t="shared" si="6"/>
        <v>3.9894228040143269</v>
      </c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</row>
    <row r="437" spans="2:17" ht="14.4" x14ac:dyDescent="0.3">
      <c r="B437" s="127" t="s">
        <v>435</v>
      </c>
      <c r="C437" s="179">
        <v>4.122674098555338E-2</v>
      </c>
      <c r="D437" s="180">
        <v>0</v>
      </c>
      <c r="E437" s="180">
        <v>10</v>
      </c>
      <c r="F437" s="182">
        <f t="shared" si="6"/>
        <v>3.9894228040143269</v>
      </c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</row>
    <row r="438" spans="2:17" ht="14.4" x14ac:dyDescent="0.3">
      <c r="B438" s="127" t="s">
        <v>436</v>
      </c>
      <c r="C438" s="179">
        <v>2.840212084324692E-2</v>
      </c>
      <c r="D438" s="180">
        <v>0</v>
      </c>
      <c r="E438" s="180">
        <v>10</v>
      </c>
      <c r="F438" s="182">
        <f t="shared" si="6"/>
        <v>3.9894228040143269</v>
      </c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</row>
    <row r="439" spans="2:17" ht="14.4" x14ac:dyDescent="0.3">
      <c r="B439" s="127" t="s">
        <v>437</v>
      </c>
      <c r="C439" s="179">
        <v>1.4512209159559527E-2</v>
      </c>
      <c r="D439" s="180">
        <v>0</v>
      </c>
      <c r="E439" s="180">
        <v>10</v>
      </c>
      <c r="F439" s="182">
        <f t="shared" si="6"/>
        <v>3.9894228040143269</v>
      </c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</row>
    <row r="440" spans="2:17" ht="14.4" x14ac:dyDescent="0.3">
      <c r="B440" s="127" t="s">
        <v>438</v>
      </c>
      <c r="C440" s="179">
        <v>2.3520291888824471E-2</v>
      </c>
      <c r="D440" s="180">
        <v>0</v>
      </c>
      <c r="E440" s="180">
        <v>10</v>
      </c>
      <c r="F440" s="182">
        <f t="shared" si="6"/>
        <v>3.9894228040143269</v>
      </c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</row>
    <row r="441" spans="2:17" ht="14.4" x14ac:dyDescent="0.3">
      <c r="B441" s="127" t="s">
        <v>439</v>
      </c>
      <c r="C441" s="179">
        <v>1.4405971770661077E-2</v>
      </c>
      <c r="D441" s="180">
        <v>0</v>
      </c>
      <c r="E441" s="180">
        <v>10</v>
      </c>
      <c r="F441" s="182">
        <f t="shared" si="6"/>
        <v>3.9894228040143269</v>
      </c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</row>
    <row r="442" spans="2:17" ht="14.4" x14ac:dyDescent="0.3">
      <c r="B442" s="127" t="s">
        <v>440</v>
      </c>
      <c r="C442" s="179">
        <v>1.6999624320571647E-2</v>
      </c>
      <c r="D442" s="180">
        <v>0</v>
      </c>
      <c r="E442" s="180">
        <v>10</v>
      </c>
      <c r="F442" s="182">
        <f t="shared" si="6"/>
        <v>3.9894228040143269</v>
      </c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</row>
    <row r="443" spans="2:17" ht="14.4" x14ac:dyDescent="0.3">
      <c r="B443" s="127" t="s">
        <v>441</v>
      </c>
      <c r="C443" s="179">
        <v>2.5162455289737228E-2</v>
      </c>
      <c r="D443" s="180">
        <v>0</v>
      </c>
      <c r="E443" s="180">
        <v>10</v>
      </c>
      <c r="F443" s="182">
        <f t="shared" si="6"/>
        <v>3.9894228040143269</v>
      </c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</row>
    <row r="444" spans="2:17" ht="14.4" x14ac:dyDescent="0.3">
      <c r="B444" s="127" t="s">
        <v>442</v>
      </c>
      <c r="C444" s="179">
        <v>2.0453899205785657E-2</v>
      </c>
      <c r="D444" s="180">
        <v>0</v>
      </c>
      <c r="E444" s="180">
        <v>10</v>
      </c>
      <c r="F444" s="182">
        <f t="shared" si="6"/>
        <v>3.9894228040143269</v>
      </c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</row>
    <row r="445" spans="2:17" ht="14.4" x14ac:dyDescent="0.3">
      <c r="B445" s="127" t="s">
        <v>443</v>
      </c>
      <c r="C445" s="179">
        <v>2.3230116205294714E-2</v>
      </c>
      <c r="D445" s="180">
        <v>0</v>
      </c>
      <c r="E445" s="180">
        <v>10</v>
      </c>
      <c r="F445" s="182">
        <f t="shared" si="6"/>
        <v>3.9894228040143269</v>
      </c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</row>
    <row r="446" spans="2:17" ht="14.4" x14ac:dyDescent="0.3">
      <c r="B446" s="127" t="s">
        <v>444</v>
      </c>
      <c r="C446" s="179">
        <v>4.6028045243439092E-2</v>
      </c>
      <c r="D446" s="180">
        <v>0</v>
      </c>
      <c r="E446" s="180">
        <v>10</v>
      </c>
      <c r="F446" s="182">
        <f t="shared" si="6"/>
        <v>3.9894228040143269</v>
      </c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</row>
    <row r="447" spans="2:17" ht="14.4" x14ac:dyDescent="0.3">
      <c r="B447" s="127" t="s">
        <v>445</v>
      </c>
      <c r="C447" s="179">
        <v>5.9070623840340022E-2</v>
      </c>
      <c r="D447" s="180">
        <v>0</v>
      </c>
      <c r="E447" s="180">
        <v>10</v>
      </c>
      <c r="F447" s="182">
        <f t="shared" si="6"/>
        <v>3.9894228040143269</v>
      </c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</row>
    <row r="448" spans="2:17" ht="14.4" x14ac:dyDescent="0.3">
      <c r="B448" s="127" t="s">
        <v>446</v>
      </c>
      <c r="C448" s="179">
        <v>4.4999813027146E-2</v>
      </c>
      <c r="D448" s="180">
        <v>0</v>
      </c>
      <c r="E448" s="180">
        <v>10</v>
      </c>
      <c r="F448" s="182">
        <f t="shared" si="6"/>
        <v>3.9894228040143269</v>
      </c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</row>
    <row r="449" spans="2:17" ht="14.4" x14ac:dyDescent="0.3">
      <c r="B449" s="127" t="s">
        <v>447</v>
      </c>
      <c r="C449" s="179">
        <v>2.9919984116386286E-2</v>
      </c>
      <c r="D449" s="180">
        <v>0</v>
      </c>
      <c r="E449" s="180">
        <v>10</v>
      </c>
      <c r="F449" s="182">
        <f t="shared" si="6"/>
        <v>3.9894228040143269</v>
      </c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</row>
    <row r="450" spans="2:17" ht="14.4" x14ac:dyDescent="0.3">
      <c r="B450" s="127" t="s">
        <v>448</v>
      </c>
      <c r="C450" s="179">
        <v>4.8331201591441969E-2</v>
      </c>
      <c r="D450" s="180">
        <v>0</v>
      </c>
      <c r="E450" s="180">
        <v>10</v>
      </c>
      <c r="F450" s="182">
        <f t="shared" si="6"/>
        <v>3.9894228040143269</v>
      </c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</row>
    <row r="451" spans="2:17" ht="14.4" x14ac:dyDescent="0.3">
      <c r="B451" s="127" t="s">
        <v>449</v>
      </c>
      <c r="C451" s="179">
        <v>1.5011908672695787E-2</v>
      </c>
      <c r="D451" s="180">
        <v>0</v>
      </c>
      <c r="E451" s="180">
        <v>10</v>
      </c>
      <c r="F451" s="182">
        <f t="shared" si="6"/>
        <v>3.9894228040143269</v>
      </c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</row>
    <row r="452" spans="2:17" ht="14.4" x14ac:dyDescent="0.3">
      <c r="B452" s="127" t="s">
        <v>450</v>
      </c>
      <c r="C452" s="179">
        <v>3.7599954643420981E-2</v>
      </c>
      <c r="D452" s="180">
        <v>0</v>
      </c>
      <c r="E452" s="180">
        <v>10</v>
      </c>
      <c r="F452" s="182">
        <f t="shared" si="6"/>
        <v>3.9894228040143269</v>
      </c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</row>
    <row r="453" spans="2:17" ht="14.4" x14ac:dyDescent="0.3">
      <c r="B453" s="127" t="s">
        <v>451</v>
      </c>
      <c r="C453" s="179">
        <v>1.2752048911811916E-2</v>
      </c>
      <c r="D453" s="180">
        <v>0</v>
      </c>
      <c r="E453" s="180">
        <v>10</v>
      </c>
      <c r="F453" s="182">
        <f t="shared" si="6"/>
        <v>3.9894228040143269</v>
      </c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</row>
    <row r="454" spans="2:17" ht="14.4" x14ac:dyDescent="0.3">
      <c r="B454" s="127" t="s">
        <v>452</v>
      </c>
      <c r="C454" s="179">
        <v>5.6317990003021248E-2</v>
      </c>
      <c r="D454" s="180">
        <v>0</v>
      </c>
      <c r="E454" s="180">
        <v>10</v>
      </c>
      <c r="F454" s="182">
        <f t="shared" si="6"/>
        <v>3.9894228040143269</v>
      </c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</row>
    <row r="455" spans="2:17" ht="14.4" x14ac:dyDescent="0.3">
      <c r="B455" s="127" t="s">
        <v>453</v>
      </c>
      <c r="C455" s="179">
        <v>2.2241883045541568E-2</v>
      </c>
      <c r="D455" s="180">
        <v>0</v>
      </c>
      <c r="E455" s="180">
        <v>10</v>
      </c>
      <c r="F455" s="182">
        <f t="shared" si="6"/>
        <v>3.9894228040143269</v>
      </c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</row>
    <row r="456" spans="2:17" ht="14.4" x14ac:dyDescent="0.3">
      <c r="B456" s="127" t="s">
        <v>454</v>
      </c>
      <c r="C456" s="179">
        <v>4.4466438180732995E-2</v>
      </c>
      <c r="D456" s="180">
        <v>0</v>
      </c>
      <c r="E456" s="180">
        <v>10</v>
      </c>
      <c r="F456" s="182">
        <f t="shared" si="6"/>
        <v>3.9894228040143269</v>
      </c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</row>
    <row r="457" spans="2:17" ht="14.4" x14ac:dyDescent="0.3">
      <c r="B457" s="127" t="s">
        <v>455</v>
      </c>
      <c r="C457" s="179">
        <v>4.618449832287632E-2</v>
      </c>
      <c r="D457" s="180">
        <v>0</v>
      </c>
      <c r="E457" s="180">
        <v>10</v>
      </c>
      <c r="F457" s="182">
        <f t="shared" si="6"/>
        <v>3.9894228040143269</v>
      </c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</row>
    <row r="458" spans="2:17" ht="14.4" x14ac:dyDescent="0.3">
      <c r="B458" s="127" t="s">
        <v>456</v>
      </c>
      <c r="C458" s="179">
        <v>5.494388334258609E-2</v>
      </c>
      <c r="D458" s="180">
        <v>0</v>
      </c>
      <c r="E458" s="180">
        <v>10</v>
      </c>
      <c r="F458" s="182">
        <f t="shared" si="6"/>
        <v>3.9894228040143269</v>
      </c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</row>
    <row r="459" spans="2:17" ht="14.4" x14ac:dyDescent="0.3">
      <c r="B459" s="127" t="s">
        <v>457</v>
      </c>
      <c r="C459" s="179">
        <v>4.8883390094124693E-2</v>
      </c>
      <c r="D459" s="180">
        <v>0</v>
      </c>
      <c r="E459" s="180">
        <v>10</v>
      </c>
      <c r="F459" s="182">
        <f t="shared" ref="F459:F509" si="7">(D459*NORMSDIST(D459/E459)+E459*NORMDIST(D459/E459,0,1,FALSE()))</f>
        <v>3.9894228040143269</v>
      </c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</row>
    <row r="460" spans="2:17" ht="14.4" x14ac:dyDescent="0.3">
      <c r="B460" s="127" t="s">
        <v>458</v>
      </c>
      <c r="C460" s="179">
        <v>5.3864989970200776E-2</v>
      </c>
      <c r="D460" s="180">
        <v>0</v>
      </c>
      <c r="E460" s="180">
        <v>10</v>
      </c>
      <c r="F460" s="182">
        <f t="shared" si="7"/>
        <v>3.9894228040143269</v>
      </c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</row>
    <row r="461" spans="2:17" ht="14.4" x14ac:dyDescent="0.3">
      <c r="B461" s="127" t="s">
        <v>459</v>
      </c>
      <c r="C461" s="179">
        <v>4.5378948891252262E-2</v>
      </c>
      <c r="D461" s="180">
        <v>0</v>
      </c>
      <c r="E461" s="180">
        <v>10</v>
      </c>
      <c r="F461" s="182">
        <f t="shared" si="7"/>
        <v>3.9894228040143269</v>
      </c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</row>
    <row r="462" spans="2:17" ht="14.4" x14ac:dyDescent="0.3">
      <c r="B462" s="127" t="s">
        <v>460</v>
      </c>
      <c r="C462" s="179">
        <v>3.8137905005865336E-2</v>
      </c>
      <c r="D462" s="180">
        <v>0</v>
      </c>
      <c r="E462" s="180">
        <v>10</v>
      </c>
      <c r="F462" s="182">
        <f t="shared" si="7"/>
        <v>3.9894228040143269</v>
      </c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</row>
    <row r="463" spans="2:17" ht="14.4" x14ac:dyDescent="0.3">
      <c r="B463" s="127" t="s">
        <v>461</v>
      </c>
      <c r="C463" s="179">
        <v>5.0703831295458801E-2</v>
      </c>
      <c r="D463" s="180">
        <v>0</v>
      </c>
      <c r="E463" s="180">
        <v>10</v>
      </c>
      <c r="F463" s="182">
        <f t="shared" si="7"/>
        <v>3.9894228040143269</v>
      </c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</row>
    <row r="464" spans="2:17" ht="14.4" x14ac:dyDescent="0.3">
      <c r="B464" s="127" t="s">
        <v>462</v>
      </c>
      <c r="C464" s="179">
        <v>2.0846274737718676E-2</v>
      </c>
      <c r="D464" s="180">
        <v>0</v>
      </c>
      <c r="E464" s="180">
        <v>10</v>
      </c>
      <c r="F464" s="182">
        <f t="shared" si="7"/>
        <v>3.9894228040143269</v>
      </c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</row>
    <row r="465" spans="2:17" ht="14.4" x14ac:dyDescent="0.3">
      <c r="B465" s="127" t="s">
        <v>463</v>
      </c>
      <c r="C465" s="179">
        <v>1.5793807319070166E-2</v>
      </c>
      <c r="D465" s="180">
        <v>0</v>
      </c>
      <c r="E465" s="180">
        <v>10</v>
      </c>
      <c r="F465" s="182">
        <f t="shared" si="7"/>
        <v>3.9894228040143269</v>
      </c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</row>
    <row r="466" spans="2:17" ht="14.4" x14ac:dyDescent="0.3">
      <c r="B466" s="127" t="s">
        <v>464</v>
      </c>
      <c r="C466" s="179">
        <v>5.8862277788600141E-2</v>
      </c>
      <c r="D466" s="180">
        <v>0</v>
      </c>
      <c r="E466" s="180">
        <v>10</v>
      </c>
      <c r="F466" s="182">
        <f t="shared" si="7"/>
        <v>3.9894228040143269</v>
      </c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</row>
    <row r="467" spans="2:17" ht="14.4" x14ac:dyDescent="0.3">
      <c r="B467" s="127" t="s">
        <v>465</v>
      </c>
      <c r="C467" s="179">
        <v>3.5888085693469039E-2</v>
      </c>
      <c r="D467" s="180">
        <v>0</v>
      </c>
      <c r="E467" s="180">
        <v>10</v>
      </c>
      <c r="F467" s="182">
        <f t="shared" si="7"/>
        <v>3.9894228040143269</v>
      </c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</row>
    <row r="468" spans="2:17" ht="14.4" x14ac:dyDescent="0.3">
      <c r="B468" s="127" t="s">
        <v>466</v>
      </c>
      <c r="C468" s="179">
        <v>2.6464517380818842E-2</v>
      </c>
      <c r="D468" s="180">
        <v>0</v>
      </c>
      <c r="E468" s="180">
        <v>10</v>
      </c>
      <c r="F468" s="182">
        <f t="shared" si="7"/>
        <v>3.9894228040143269</v>
      </c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</row>
    <row r="469" spans="2:17" ht="14.4" x14ac:dyDescent="0.3">
      <c r="B469" s="127" t="s">
        <v>467</v>
      </c>
      <c r="C469" s="179">
        <v>3.8086010199001652E-2</v>
      </c>
      <c r="D469" s="180">
        <v>0</v>
      </c>
      <c r="E469" s="180">
        <v>10</v>
      </c>
      <c r="F469" s="182">
        <f t="shared" si="7"/>
        <v>3.9894228040143269</v>
      </c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</row>
    <row r="470" spans="2:17" ht="14.4" x14ac:dyDescent="0.3">
      <c r="B470" s="127" t="s">
        <v>468</v>
      </c>
      <c r="C470" s="179">
        <v>5.7434751199479231E-2</v>
      </c>
      <c r="D470" s="180">
        <v>0</v>
      </c>
      <c r="E470" s="180">
        <v>10</v>
      </c>
      <c r="F470" s="182">
        <f t="shared" si="7"/>
        <v>3.9894228040143269</v>
      </c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</row>
    <row r="471" spans="2:17" ht="14.4" x14ac:dyDescent="0.3">
      <c r="B471" s="127" t="s">
        <v>469</v>
      </c>
      <c r="C471" s="179">
        <v>5.6408511166572951E-2</v>
      </c>
      <c r="D471" s="180">
        <v>0</v>
      </c>
      <c r="E471" s="180">
        <v>10</v>
      </c>
      <c r="F471" s="182">
        <f t="shared" si="7"/>
        <v>3.9894228040143269</v>
      </c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</row>
    <row r="472" spans="2:17" ht="14.4" x14ac:dyDescent="0.3">
      <c r="B472" s="127" t="s">
        <v>470</v>
      </c>
      <c r="C472" s="179">
        <v>4.9239248163052161E-2</v>
      </c>
      <c r="D472" s="180">
        <v>0</v>
      </c>
      <c r="E472" s="180">
        <v>10</v>
      </c>
      <c r="F472" s="182">
        <f t="shared" si="7"/>
        <v>3.9894228040143269</v>
      </c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</row>
    <row r="473" spans="2:17" ht="14.4" x14ac:dyDescent="0.3">
      <c r="B473" s="127" t="s">
        <v>471</v>
      </c>
      <c r="C473" s="179">
        <v>5.1524019260522753E-2</v>
      </c>
      <c r="D473" s="180">
        <v>0</v>
      </c>
      <c r="E473" s="180">
        <v>10</v>
      </c>
      <c r="F473" s="182">
        <f t="shared" si="7"/>
        <v>3.9894228040143269</v>
      </c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</row>
    <row r="474" spans="2:17" ht="14.4" x14ac:dyDescent="0.3">
      <c r="B474" s="127" t="s">
        <v>472</v>
      </c>
      <c r="C474" s="179">
        <v>1.0761281014124876E-2</v>
      </c>
      <c r="D474" s="180">
        <v>0</v>
      </c>
      <c r="E474" s="180">
        <v>10</v>
      </c>
      <c r="F474" s="182">
        <f t="shared" si="7"/>
        <v>3.9894228040143269</v>
      </c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</row>
    <row r="475" spans="2:17" ht="14.4" x14ac:dyDescent="0.3">
      <c r="B475" s="127" t="s">
        <v>473</v>
      </c>
      <c r="C475" s="179">
        <v>3.0201034938798554E-2</v>
      </c>
      <c r="D475" s="180">
        <v>0</v>
      </c>
      <c r="E475" s="180">
        <v>10</v>
      </c>
      <c r="F475" s="182">
        <f t="shared" si="7"/>
        <v>3.9894228040143269</v>
      </c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</row>
    <row r="476" spans="2:17" ht="14.4" x14ac:dyDescent="0.3">
      <c r="B476" s="127" t="s">
        <v>474</v>
      </c>
      <c r="C476" s="179">
        <v>1.5511338416685902E-2</v>
      </c>
      <c r="D476" s="180">
        <v>0</v>
      </c>
      <c r="E476" s="180">
        <v>10</v>
      </c>
      <c r="F476" s="182">
        <f t="shared" si="7"/>
        <v>3.9894228040143269</v>
      </c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</row>
    <row r="477" spans="2:17" ht="14.4" x14ac:dyDescent="0.3">
      <c r="B477" s="127" t="s">
        <v>475</v>
      </c>
      <c r="C477" s="179">
        <v>5.0670102852288873E-2</v>
      </c>
      <c r="D477" s="180">
        <v>0</v>
      </c>
      <c r="E477" s="180">
        <v>10</v>
      </c>
      <c r="F477" s="182">
        <f t="shared" si="7"/>
        <v>3.9894228040143269</v>
      </c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</row>
    <row r="478" spans="2:17" ht="14.4" x14ac:dyDescent="0.3">
      <c r="B478" s="127" t="s">
        <v>476</v>
      </c>
      <c r="C478" s="179">
        <v>2.3057866156748937E-2</v>
      </c>
      <c r="D478" s="180">
        <v>0</v>
      </c>
      <c r="E478" s="180">
        <v>10</v>
      </c>
      <c r="F478" s="182">
        <f t="shared" si="7"/>
        <v>3.9894228040143269</v>
      </c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</row>
    <row r="479" spans="2:17" ht="14.4" x14ac:dyDescent="0.3">
      <c r="B479" s="127" t="s">
        <v>477</v>
      </c>
      <c r="C479" s="179">
        <v>2.7990533235222853E-2</v>
      </c>
      <c r="D479" s="180">
        <v>0</v>
      </c>
      <c r="E479" s="180">
        <v>10</v>
      </c>
      <c r="F479" s="182">
        <f t="shared" si="7"/>
        <v>3.9894228040143269</v>
      </c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</row>
    <row r="480" spans="2:17" ht="14.4" x14ac:dyDescent="0.3">
      <c r="B480" s="127" t="s">
        <v>478</v>
      </c>
      <c r="C480" s="179">
        <v>3.892789858397469E-2</v>
      </c>
      <c r="D480" s="180">
        <v>0</v>
      </c>
      <c r="E480" s="180">
        <v>10</v>
      </c>
      <c r="F480" s="182">
        <f t="shared" si="7"/>
        <v>3.9894228040143269</v>
      </c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</row>
    <row r="481" spans="2:17" ht="14.4" x14ac:dyDescent="0.3">
      <c r="B481" s="127" t="s">
        <v>479</v>
      </c>
      <c r="C481" s="179">
        <v>2.4617292462930297E-2</v>
      </c>
      <c r="D481" s="180">
        <v>0</v>
      </c>
      <c r="E481" s="180">
        <v>10</v>
      </c>
      <c r="F481" s="182">
        <f t="shared" si="7"/>
        <v>3.9894228040143269</v>
      </c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</row>
    <row r="482" spans="2:17" ht="14.4" x14ac:dyDescent="0.3">
      <c r="B482" s="127" t="s">
        <v>480</v>
      </c>
      <c r="C482" s="179">
        <v>5.0828913209703508E-2</v>
      </c>
      <c r="D482" s="180">
        <v>0</v>
      </c>
      <c r="E482" s="180">
        <v>10</v>
      </c>
      <c r="F482" s="182">
        <f t="shared" si="7"/>
        <v>3.9894228040143269</v>
      </c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</row>
    <row r="483" spans="2:17" ht="14.4" x14ac:dyDescent="0.3">
      <c r="B483" s="127" t="s">
        <v>481</v>
      </c>
      <c r="C483" s="179">
        <v>5.1146491070498692E-2</v>
      </c>
      <c r="D483" s="180">
        <v>0</v>
      </c>
      <c r="E483" s="180">
        <v>10</v>
      </c>
      <c r="F483" s="182">
        <f t="shared" si="7"/>
        <v>3.9894228040143269</v>
      </c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</row>
    <row r="484" spans="2:17" ht="14.4" x14ac:dyDescent="0.3">
      <c r="B484" s="127" t="s">
        <v>482</v>
      </c>
      <c r="C484" s="179">
        <v>4.1883038131066405E-2</v>
      </c>
      <c r="D484" s="180">
        <v>0</v>
      </c>
      <c r="E484" s="180">
        <v>10</v>
      </c>
      <c r="F484" s="182">
        <f t="shared" si="7"/>
        <v>3.9894228040143269</v>
      </c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</row>
    <row r="485" spans="2:17" ht="14.4" x14ac:dyDescent="0.3">
      <c r="B485" s="127" t="s">
        <v>483</v>
      </c>
      <c r="C485" s="179">
        <v>4.000110333327387E-2</v>
      </c>
      <c r="D485" s="180">
        <v>0</v>
      </c>
      <c r="E485" s="180">
        <v>10</v>
      </c>
      <c r="F485" s="182">
        <f t="shared" si="7"/>
        <v>3.9894228040143269</v>
      </c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</row>
    <row r="486" spans="2:17" ht="14.4" x14ac:dyDescent="0.3">
      <c r="B486" s="127" t="s">
        <v>484</v>
      </c>
      <c r="C486" s="179">
        <v>1.9970024305740568E-2</v>
      </c>
      <c r="D486" s="180">
        <v>0</v>
      </c>
      <c r="E486" s="180">
        <v>10</v>
      </c>
      <c r="F486" s="182">
        <f t="shared" si="7"/>
        <v>3.9894228040143269</v>
      </c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</row>
    <row r="487" spans="2:17" ht="14.4" x14ac:dyDescent="0.3">
      <c r="B487" s="127" t="s">
        <v>485</v>
      </c>
      <c r="C487" s="179">
        <v>1.3397752217826357E-2</v>
      </c>
      <c r="D487" s="180">
        <v>0</v>
      </c>
      <c r="E487" s="180">
        <v>10</v>
      </c>
      <c r="F487" s="182">
        <f t="shared" si="7"/>
        <v>3.9894228040143269</v>
      </c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</row>
    <row r="488" spans="2:17" ht="14.4" x14ac:dyDescent="0.3">
      <c r="B488" s="127" t="s">
        <v>486</v>
      </c>
      <c r="C488" s="179">
        <v>4.243696333892754E-2</v>
      </c>
      <c r="D488" s="180">
        <v>0</v>
      </c>
      <c r="E488" s="180">
        <v>10</v>
      </c>
      <c r="F488" s="182">
        <f t="shared" si="7"/>
        <v>3.9894228040143269</v>
      </c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</row>
    <row r="489" spans="2:17" ht="14.4" x14ac:dyDescent="0.3">
      <c r="B489" s="127" t="s">
        <v>487</v>
      </c>
      <c r="C489" s="179">
        <v>5.9966592699358529E-2</v>
      </c>
      <c r="D489" s="180">
        <v>0</v>
      </c>
      <c r="E489" s="180">
        <v>10</v>
      </c>
      <c r="F489" s="182">
        <f t="shared" si="7"/>
        <v>3.9894228040143269</v>
      </c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</row>
    <row r="490" spans="2:17" ht="14.4" x14ac:dyDescent="0.3">
      <c r="B490" s="127" t="s">
        <v>488</v>
      </c>
      <c r="C490" s="179">
        <v>2.4260885572919142E-2</v>
      </c>
      <c r="D490" s="180">
        <v>0</v>
      </c>
      <c r="E490" s="180">
        <v>10</v>
      </c>
      <c r="F490" s="182">
        <f t="shared" si="7"/>
        <v>3.9894228040143269</v>
      </c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</row>
    <row r="491" spans="2:17" ht="14.4" x14ac:dyDescent="0.3">
      <c r="B491" s="127" t="s">
        <v>489</v>
      </c>
      <c r="C491" s="179">
        <v>4.9633642161011425E-2</v>
      </c>
      <c r="D491" s="180">
        <v>0</v>
      </c>
      <c r="E491" s="180">
        <v>10</v>
      </c>
      <c r="F491" s="182">
        <f t="shared" si="7"/>
        <v>3.9894228040143269</v>
      </c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</row>
    <row r="492" spans="2:17" ht="14.4" x14ac:dyDescent="0.3">
      <c r="B492" s="127" t="s">
        <v>490</v>
      </c>
      <c r="C492" s="179">
        <v>5.8392454007289714E-2</v>
      </c>
      <c r="D492" s="180">
        <v>0</v>
      </c>
      <c r="E492" s="180">
        <v>10</v>
      </c>
      <c r="F492" s="182">
        <f t="shared" si="7"/>
        <v>3.9894228040143269</v>
      </c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</row>
    <row r="493" spans="2:17" ht="14.4" x14ac:dyDescent="0.3">
      <c r="B493" s="127" t="s">
        <v>491</v>
      </c>
      <c r="C493" s="179">
        <v>3.301058272149418E-2</v>
      </c>
      <c r="D493" s="180">
        <v>0</v>
      </c>
      <c r="E493" s="180">
        <v>10</v>
      </c>
      <c r="F493" s="182">
        <f t="shared" si="7"/>
        <v>3.9894228040143269</v>
      </c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</row>
    <row r="494" spans="2:17" ht="14.4" x14ac:dyDescent="0.3">
      <c r="B494" s="127" t="s">
        <v>492</v>
      </c>
      <c r="C494" s="179">
        <v>3.3960199408903394E-2</v>
      </c>
      <c r="D494" s="180">
        <v>0</v>
      </c>
      <c r="E494" s="180">
        <v>10</v>
      </c>
      <c r="F494" s="182">
        <f t="shared" si="7"/>
        <v>3.9894228040143269</v>
      </c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</row>
    <row r="495" spans="2:17" ht="14.4" x14ac:dyDescent="0.3">
      <c r="B495" s="127" t="s">
        <v>493</v>
      </c>
      <c r="C495" s="179">
        <v>4.7566797926786052E-2</v>
      </c>
      <c r="D495" s="180">
        <v>0</v>
      </c>
      <c r="E495" s="180">
        <v>10</v>
      </c>
      <c r="F495" s="182">
        <f t="shared" si="7"/>
        <v>3.9894228040143269</v>
      </c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</row>
    <row r="496" spans="2:17" ht="14.4" x14ac:dyDescent="0.3">
      <c r="B496" s="127" t="s">
        <v>494</v>
      </c>
      <c r="C496" s="179">
        <v>1.3201329204741027E-2</v>
      </c>
      <c r="D496" s="180">
        <v>0</v>
      </c>
      <c r="E496" s="180">
        <v>10</v>
      </c>
      <c r="F496" s="182">
        <f t="shared" si="7"/>
        <v>3.9894228040143269</v>
      </c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</row>
    <row r="497" spans="2:17" ht="14.4" x14ac:dyDescent="0.3">
      <c r="B497" s="127" t="s">
        <v>495</v>
      </c>
      <c r="C497" s="179">
        <v>1.7635930867918273E-2</v>
      </c>
      <c r="D497" s="180">
        <v>0</v>
      </c>
      <c r="E497" s="180">
        <v>10</v>
      </c>
      <c r="F497" s="182">
        <f t="shared" si="7"/>
        <v>3.9894228040143269</v>
      </c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</row>
    <row r="498" spans="2:17" ht="14.4" x14ac:dyDescent="0.3">
      <c r="B498" s="127" t="s">
        <v>496</v>
      </c>
      <c r="C498" s="179">
        <v>5.1589738311515927E-2</v>
      </c>
      <c r="D498" s="180">
        <v>0</v>
      </c>
      <c r="E498" s="180">
        <v>10</v>
      </c>
      <c r="F498" s="182">
        <f t="shared" si="7"/>
        <v>3.9894228040143269</v>
      </c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</row>
    <row r="499" spans="2:17" ht="14.4" x14ac:dyDescent="0.3">
      <c r="B499" s="127" t="s">
        <v>497</v>
      </c>
      <c r="C499" s="179">
        <v>5.1073747488252462E-2</v>
      </c>
      <c r="D499" s="180">
        <v>0</v>
      </c>
      <c r="E499" s="180">
        <v>10</v>
      </c>
      <c r="F499" s="182">
        <f t="shared" si="7"/>
        <v>3.9894228040143269</v>
      </c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</row>
    <row r="500" spans="2:17" ht="14.4" x14ac:dyDescent="0.3">
      <c r="B500" s="127" t="s">
        <v>498</v>
      </c>
      <c r="C500" s="179">
        <v>4.0278729973177191E-2</v>
      </c>
      <c r="D500" s="180">
        <v>0</v>
      </c>
      <c r="E500" s="180">
        <v>10</v>
      </c>
      <c r="F500" s="182">
        <f t="shared" si="7"/>
        <v>3.9894228040143269</v>
      </c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</row>
    <row r="501" spans="2:17" ht="14.4" x14ac:dyDescent="0.3">
      <c r="B501" s="127" t="s">
        <v>499</v>
      </c>
      <c r="C501" s="179">
        <v>5.3653753240578125E-2</v>
      </c>
      <c r="D501" s="180">
        <v>0</v>
      </c>
      <c r="E501" s="180">
        <v>10</v>
      </c>
      <c r="F501" s="182">
        <f t="shared" si="7"/>
        <v>3.9894228040143269</v>
      </c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</row>
    <row r="502" spans="2:17" ht="14.4" x14ac:dyDescent="0.3">
      <c r="B502" s="127" t="s">
        <v>500</v>
      </c>
      <c r="C502" s="179">
        <v>5.1141678306081483E-2</v>
      </c>
      <c r="D502" s="180">
        <v>0</v>
      </c>
      <c r="E502" s="180">
        <v>10</v>
      </c>
      <c r="F502" s="182">
        <f t="shared" si="7"/>
        <v>3.9894228040143269</v>
      </c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</row>
    <row r="503" spans="2:17" ht="14.4" x14ac:dyDescent="0.3">
      <c r="B503" s="127" t="s">
        <v>501</v>
      </c>
      <c r="C503" s="179">
        <v>3.4805736520710104E-2</v>
      </c>
      <c r="D503" s="180">
        <v>0</v>
      </c>
      <c r="E503" s="180">
        <v>10</v>
      </c>
      <c r="F503" s="182">
        <f t="shared" si="7"/>
        <v>3.9894228040143269</v>
      </c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</row>
    <row r="504" spans="2:17" ht="14.4" x14ac:dyDescent="0.3">
      <c r="B504" s="127" t="s">
        <v>502</v>
      </c>
      <c r="C504" s="179">
        <v>5.5545846215605023E-2</v>
      </c>
      <c r="D504" s="180">
        <v>0</v>
      </c>
      <c r="E504" s="180">
        <v>10</v>
      </c>
      <c r="F504" s="182">
        <f t="shared" si="7"/>
        <v>3.9894228040143269</v>
      </c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</row>
    <row r="505" spans="2:17" ht="14.4" x14ac:dyDescent="0.3">
      <c r="B505" s="127" t="s">
        <v>503</v>
      </c>
      <c r="C505" s="179">
        <v>5.6778881495144616E-2</v>
      </c>
      <c r="D505" s="180">
        <v>0</v>
      </c>
      <c r="E505" s="180">
        <v>10</v>
      </c>
      <c r="F505" s="182">
        <f t="shared" si="7"/>
        <v>3.9894228040143269</v>
      </c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</row>
    <row r="506" spans="2:17" ht="14.4" x14ac:dyDescent="0.3">
      <c r="B506" s="127" t="s">
        <v>504</v>
      </c>
      <c r="C506" s="179">
        <v>2.5748742718560633E-2</v>
      </c>
      <c r="D506" s="180">
        <v>0</v>
      </c>
      <c r="E506" s="180">
        <v>10</v>
      </c>
      <c r="F506" s="182">
        <f t="shared" si="7"/>
        <v>3.9894228040143269</v>
      </c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</row>
    <row r="507" spans="2:17" ht="14.4" x14ac:dyDescent="0.3">
      <c r="B507" s="127" t="s">
        <v>505</v>
      </c>
      <c r="C507" s="179">
        <v>1.0012387297420591E-2</v>
      </c>
      <c r="D507" s="180">
        <v>0</v>
      </c>
      <c r="E507" s="180">
        <v>10</v>
      </c>
      <c r="F507" s="182">
        <f t="shared" si="7"/>
        <v>3.9894228040143269</v>
      </c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</row>
    <row r="508" spans="2:17" ht="14.4" x14ac:dyDescent="0.3">
      <c r="B508" s="127" t="s">
        <v>506</v>
      </c>
      <c r="C508" s="179">
        <v>2.3222886506195486E-2</v>
      </c>
      <c r="D508" s="180">
        <v>0</v>
      </c>
      <c r="E508" s="180">
        <v>10</v>
      </c>
      <c r="F508" s="182">
        <f t="shared" si="7"/>
        <v>3.9894228040143269</v>
      </c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</row>
    <row r="509" spans="2:17" ht="14.4" x14ac:dyDescent="0.3">
      <c r="B509" s="127" t="s">
        <v>507</v>
      </c>
      <c r="C509" s="179">
        <v>1.1983750711617811E-2</v>
      </c>
      <c r="D509" s="180">
        <v>0</v>
      </c>
      <c r="E509" s="180">
        <v>10</v>
      </c>
      <c r="F509" s="182">
        <f t="shared" si="7"/>
        <v>3.9894228040143269</v>
      </c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</row>
    <row r="510" spans="2:17" ht="14.4" x14ac:dyDescent="0.3"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</row>
    <row r="511" spans="2:17" ht="14.4" x14ac:dyDescent="0.3"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</row>
    <row r="512" spans="2:17" ht="14.4" x14ac:dyDescent="0.3"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</row>
    <row r="513" spans="2:17" ht="14.4" x14ac:dyDescent="0.3"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</row>
    <row r="514" spans="2:17" ht="14.4" x14ac:dyDescent="0.3"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</row>
    <row r="515" spans="2:17" ht="14.4" x14ac:dyDescent="0.3"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</row>
    <row r="516" spans="2:17" ht="14.4" x14ac:dyDescent="0.3"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</row>
    <row r="517" spans="2:17" ht="14.4" x14ac:dyDescent="0.3"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</row>
    <row r="518" spans="2:17" ht="14.4" x14ac:dyDescent="0.3"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</row>
    <row r="519" spans="2:17" ht="14.4" x14ac:dyDescent="0.3"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</row>
    <row r="520" spans="2:17" ht="14.4" x14ac:dyDescent="0.3"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</row>
    <row r="521" spans="2:17" ht="14.4" x14ac:dyDescent="0.3"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</row>
    <row r="522" spans="2:17" ht="14.4" x14ac:dyDescent="0.3"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</row>
    <row r="523" spans="2:17" ht="14.4" x14ac:dyDescent="0.3"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</row>
    <row r="524" spans="2:17" ht="14.4" x14ac:dyDescent="0.3"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</row>
    <row r="525" spans="2:17" ht="14.4" x14ac:dyDescent="0.3"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</row>
    <row r="526" spans="2:17" ht="14.4" x14ac:dyDescent="0.3"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</row>
    <row r="527" spans="2:17" ht="14.4" x14ac:dyDescent="0.3"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</row>
    <row r="528" spans="2:17" ht="14.4" x14ac:dyDescent="0.3"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</row>
    <row r="529" spans="2:17" ht="14.4" x14ac:dyDescent="0.3"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</row>
    <row r="530" spans="2:17" ht="14.4" x14ac:dyDescent="0.3"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</row>
    <row r="531" spans="2:17" ht="14.4" x14ac:dyDescent="0.3"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</row>
    <row r="532" spans="2:17" ht="14.4" x14ac:dyDescent="0.3"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</row>
    <row r="533" spans="2:17" ht="14.4" x14ac:dyDescent="0.3"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</row>
    <row r="534" spans="2:17" ht="14.4" x14ac:dyDescent="0.3"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</row>
    <row r="535" spans="2:17" ht="14.4" x14ac:dyDescent="0.3"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</row>
    <row r="536" spans="2:17" ht="14.4" x14ac:dyDescent="0.3"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</row>
    <row r="537" spans="2:17" ht="14.4" x14ac:dyDescent="0.3"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</row>
    <row r="538" spans="2:17" ht="14.4" x14ac:dyDescent="0.3"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</row>
    <row r="539" spans="2:17" ht="14.4" x14ac:dyDescent="0.3"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</row>
    <row r="540" spans="2:17" ht="14.4" x14ac:dyDescent="0.3"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</row>
    <row r="541" spans="2:17" ht="14.4" x14ac:dyDescent="0.3"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</row>
    <row r="542" spans="2:17" ht="14.4" x14ac:dyDescent="0.3"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</row>
    <row r="543" spans="2:17" ht="14.4" x14ac:dyDescent="0.3"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</row>
    <row r="544" spans="2:17" ht="14.4" x14ac:dyDescent="0.3"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</row>
    <row r="545" spans="2:17" ht="14.4" x14ac:dyDescent="0.3"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</row>
    <row r="546" spans="2:17" ht="14.4" x14ac:dyDescent="0.3"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</row>
    <row r="547" spans="2:17" ht="14.4" x14ac:dyDescent="0.3"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</row>
    <row r="548" spans="2:17" ht="14.4" x14ac:dyDescent="0.3"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</row>
    <row r="549" spans="2:17" ht="14.4" x14ac:dyDescent="0.3"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</row>
    <row r="550" spans="2:17" ht="14.4" x14ac:dyDescent="0.3"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</row>
    <row r="551" spans="2:17" ht="14.4" x14ac:dyDescent="0.3"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</row>
    <row r="552" spans="2:17" ht="14.4" x14ac:dyDescent="0.3"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</row>
    <row r="553" spans="2:17" ht="14.4" x14ac:dyDescent="0.3"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</row>
    <row r="554" spans="2:17" ht="14.4" x14ac:dyDescent="0.3"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</row>
    <row r="555" spans="2:17" ht="14.4" x14ac:dyDescent="0.3"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</row>
    <row r="556" spans="2:17" ht="14.4" x14ac:dyDescent="0.3"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</row>
    <row r="557" spans="2:17" ht="14.4" x14ac:dyDescent="0.3"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</row>
    <row r="558" spans="2:17" ht="14.4" x14ac:dyDescent="0.3"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</row>
    <row r="559" spans="2:17" ht="14.4" x14ac:dyDescent="0.3"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</row>
    <row r="560" spans="2:17" ht="14.4" x14ac:dyDescent="0.3"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</row>
    <row r="561" spans="2:17" ht="14.4" x14ac:dyDescent="0.3"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</row>
    <row r="562" spans="2:17" ht="14.4" x14ac:dyDescent="0.3"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</row>
    <row r="563" spans="2:17" ht="14.4" x14ac:dyDescent="0.3"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</row>
    <row r="564" spans="2:17" ht="14.4" x14ac:dyDescent="0.3"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</row>
    <row r="565" spans="2:17" ht="14.4" x14ac:dyDescent="0.3"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</row>
    <row r="566" spans="2:17" ht="14.4" x14ac:dyDescent="0.3"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</row>
    <row r="567" spans="2:17" ht="14.4" x14ac:dyDescent="0.3"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</row>
    <row r="568" spans="2:17" ht="14.4" x14ac:dyDescent="0.3"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</row>
    <row r="569" spans="2:17" ht="14.4" x14ac:dyDescent="0.3"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</row>
    <row r="570" spans="2:17" ht="14.4" x14ac:dyDescent="0.3"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</row>
    <row r="571" spans="2:17" ht="14.4" x14ac:dyDescent="0.3"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</row>
    <row r="572" spans="2:17" ht="14.4" x14ac:dyDescent="0.3"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</row>
    <row r="573" spans="2:17" ht="14.4" x14ac:dyDescent="0.3"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</row>
    <row r="574" spans="2:17" ht="14.4" x14ac:dyDescent="0.3"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</row>
    <row r="575" spans="2:17" ht="14.4" x14ac:dyDescent="0.3"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</row>
    <row r="576" spans="2:17" ht="14.4" x14ac:dyDescent="0.3"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</row>
    <row r="577" spans="2:17" ht="14.4" x14ac:dyDescent="0.3"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</row>
    <row r="578" spans="2:17" ht="14.4" x14ac:dyDescent="0.3"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</row>
    <row r="579" spans="2:17" ht="14.4" x14ac:dyDescent="0.3"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</row>
    <row r="580" spans="2:17" ht="14.4" x14ac:dyDescent="0.3"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</row>
    <row r="581" spans="2:17" ht="14.4" x14ac:dyDescent="0.3"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</row>
    <row r="582" spans="2:17" ht="14.4" x14ac:dyDescent="0.3"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</row>
    <row r="583" spans="2:17" ht="14.4" x14ac:dyDescent="0.3"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</row>
    <row r="584" spans="2:17" ht="14.4" x14ac:dyDescent="0.3"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</row>
    <row r="585" spans="2:17" ht="14.4" x14ac:dyDescent="0.3"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</row>
    <row r="586" spans="2:17" ht="14.4" x14ac:dyDescent="0.3"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</row>
    <row r="587" spans="2:17" ht="14.4" x14ac:dyDescent="0.3"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</row>
    <row r="588" spans="2:17" ht="14.4" x14ac:dyDescent="0.3"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</row>
    <row r="589" spans="2:17" ht="14.4" x14ac:dyDescent="0.3"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</row>
  </sheetData>
  <mergeCells count="3">
    <mergeCell ref="H9:I9"/>
    <mergeCell ref="B8:F8"/>
    <mergeCell ref="H17:I17"/>
  </mergeCells>
  <phoneticPr fontId="0" type="noConversion"/>
  <pageMargins left="0.75" right="0.75" top="1" bottom="1" header="0.5" footer="0.5"/>
  <pageSetup paperSize="9" orientation="portrait" horizontalDpi="200" verticalDpi="200" copies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61</vt:i4>
      </vt:variant>
    </vt:vector>
  </HeadingPairs>
  <TitlesOfParts>
    <vt:vector size="65" baseType="lpstr">
      <vt:lpstr>12.1 (SA-CVA)</vt:lpstr>
      <vt:lpstr>12.2 (SA-CCR)</vt:lpstr>
      <vt:lpstr>12.3 (EEPE)</vt:lpstr>
      <vt:lpstr>12.4 (Alpha)</vt:lpstr>
      <vt:lpstr>'12.1 (SA-CVA)'!AddOn</vt:lpstr>
      <vt:lpstr>AddOn</vt:lpstr>
      <vt:lpstr>Adj</vt:lpstr>
      <vt:lpstr>'12.1 (SA-CVA)'!Alpha</vt:lpstr>
      <vt:lpstr>'12.2 (SA-CCR)'!Alpha</vt:lpstr>
      <vt:lpstr>BACVAExpMult</vt:lpstr>
      <vt:lpstr>Bins</vt:lpstr>
      <vt:lpstr>BucketedCapitalCharges</vt:lpstr>
      <vt:lpstr>Coll</vt:lpstr>
      <vt:lpstr>'12.1 (SA-CVA)'!Collateral</vt:lpstr>
      <vt:lpstr>'12.1 (SA-CVA)'!Collateralised</vt:lpstr>
      <vt:lpstr>Collateralised</vt:lpstr>
      <vt:lpstr>Correlation</vt:lpstr>
      <vt:lpstr>CorrMat</vt:lpstr>
      <vt:lpstr>CreditCurve</vt:lpstr>
      <vt:lpstr>CreditCurveID</vt:lpstr>
      <vt:lpstr>CreditDeltaCorrMat</vt:lpstr>
      <vt:lpstr>CreditDeltas</vt:lpstr>
      <vt:lpstr>CreditSpreads</vt:lpstr>
      <vt:lpstr>CreditTenors</vt:lpstr>
      <vt:lpstr>DiscFact</vt:lpstr>
      <vt:lpstr>EAD_SACCR</vt:lpstr>
      <vt:lpstr>EffNotional</vt:lpstr>
      <vt:lpstr>EPEs</vt:lpstr>
      <vt:lpstr>Exposures</vt:lpstr>
      <vt:lpstr>IRCurve</vt:lpstr>
      <vt:lpstr>IRDeltaCorrMat</vt:lpstr>
      <vt:lpstr>IRDeltas</vt:lpstr>
      <vt:lpstr>IRDeltaWeights</vt:lpstr>
      <vt:lpstr>IRVega</vt:lpstr>
      <vt:lpstr>IRVegaWeight</vt:lpstr>
      <vt:lpstr>'12.1 (SA-CVA)'!IRVol</vt:lpstr>
      <vt:lpstr>'12.1 (SA-CVA)'!IsIG</vt:lpstr>
      <vt:lpstr>LGDCalib</vt:lpstr>
      <vt:lpstr>'12.1 (SA-CVA)'!Maturity</vt:lpstr>
      <vt:lpstr>MaxLoss</vt:lpstr>
      <vt:lpstr>MF</vt:lpstr>
      <vt:lpstr>MTA</vt:lpstr>
      <vt:lpstr>'12.1 (SA-CVA)'!Multiplier</vt:lpstr>
      <vt:lpstr>Multiplier</vt:lpstr>
      <vt:lpstr>NICA</vt:lpstr>
      <vt:lpstr>NumNames</vt:lpstr>
      <vt:lpstr>PayRec</vt:lpstr>
      <vt:lpstr>'12.1 (SA-CVA)'!PFE</vt:lpstr>
      <vt:lpstr>'12.2 (SA-CCR)'!PFE</vt:lpstr>
      <vt:lpstr>Quantile</vt:lpstr>
      <vt:lpstr>'12.1 (SA-CVA)'!RCost</vt:lpstr>
      <vt:lpstr>RCost</vt:lpstr>
      <vt:lpstr>RW_BACVA</vt:lpstr>
      <vt:lpstr>S_Dur</vt:lpstr>
      <vt:lpstr>Sector</vt:lpstr>
      <vt:lpstr>SectorList</vt:lpstr>
      <vt:lpstr>SectorWeights</vt:lpstr>
      <vt:lpstr>Sims</vt:lpstr>
      <vt:lpstr>StartDate</vt:lpstr>
      <vt:lpstr>StdExposures</vt:lpstr>
      <vt:lpstr>SwapRate</vt:lpstr>
      <vt:lpstr>SwapVal</vt:lpstr>
      <vt:lpstr>Threshold</vt:lpstr>
      <vt:lpstr>Value</vt:lpstr>
      <vt:lpstr>VM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2026-06-10T12:33:01Z</dcterms:modified>
</cp:coreProperties>
</file>