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mc:AlternateContent xmlns:mc="http://schemas.openxmlformats.org/markup-compatibility/2006">
    <mc:Choice Requires="x15">
      <x15ac:absPath xmlns:x15ac="http://schemas.microsoft.com/office/spreadsheetml/2010/11/ac" url="https://d.docs.live.net/502eee3437eb7218/Documents/xVA Book 5th/Spreadsheets/"/>
    </mc:Choice>
  </mc:AlternateContent>
  <xr:revisionPtr revIDLastSave="4229" documentId="8_{CCBB2141-B65D-47A7-96F0-24D56124DF94}" xr6:coauthVersionLast="47" xr6:coauthVersionMax="47" xr10:uidLastSave="{53CB8BA1-EA74-4D61-8822-E924077E43F3}"/>
  <bookViews>
    <workbookView xWindow="-108" yWindow="-108" windowWidth="23256" windowHeight="13896" xr2:uid="{00000000-000D-0000-FFFF-FFFF00000000}"/>
  </bookViews>
  <sheets>
    <sheet name="11.1 Risk-neutral PDs" sheetId="10" r:id="rId1"/>
  </sheets>
  <functionGroups builtInGroupCount="19"/>
  <definedNames>
    <definedName name="_xleta.LINEST" hidden="1" xlm="1">#NAME?</definedName>
    <definedName name="_xleta.RATE" hidden="1" xlm="1">#NAME?</definedName>
    <definedName name="_xleta.TIME" hidden="1" xlm="1">#NAME?</definedName>
    <definedName name="Collateral" localSheetId="0">'11.1 Risk-neutral PDs'!$M$139</definedName>
    <definedName name="CollateralisedExposure" localSheetId="0">'11.1 Risk-neutral PDs'!$L$263</definedName>
    <definedName name="Delta">'11.1 Risk-neutral PDs'!$O$10</definedName>
    <definedName name="Exposure" localSheetId="0">'11.1 Risk-neutral PDs'!$Q$9</definedName>
    <definedName name="HazardRates" localSheetId="0">'11.1 Risk-neutral PDs'!$H$10</definedName>
    <definedName name="HRs" localSheetId="0">'11.1 Risk-neutral PDs'!$H$11:$H$18</definedName>
    <definedName name="IRate" localSheetId="0">'11.1 Risk-neutral PDs'!$C$10</definedName>
    <definedName name="LGD">'11.1 Risk-neutral PDs'!$C$11</definedName>
    <definedName name="Method" localSheetId="0">'11.1 Risk-neutral PDs'!$C$12</definedName>
    <definedName name="MTMVals" localSheetId="0">'11.1 Risk-neutral PDs'!$N$10</definedName>
    <definedName name="PathNum" localSheetId="0">'11.1 Risk-neutral PDs'!$E$15</definedName>
    <definedName name="solver_adj" localSheetId="0" hidden="1">'11.1 Risk-neutral PDs'!$H$11:$H$18</definedName>
    <definedName name="solver_cvg" localSheetId="0" hidden="1">0.0001</definedName>
    <definedName name="solver_drv" localSheetId="0" hidden="1">2</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nwt" localSheetId="0" hidden="1">1</definedName>
    <definedName name="solver_opt" localSheetId="0" hidden="1">'11.1 Risk-neutral PDs'!$N$19</definedName>
    <definedName name="solver_pre" localSheetId="0" hidden="1">0.000001</definedName>
    <definedName name="solver_rbv" localSheetId="0" hidden="1">2</definedName>
    <definedName name="solver_rlx" localSheetId="0" hidden="1">2</definedName>
    <definedName name="solver_rsd" localSheetId="0" hidden="1">0</definedName>
    <definedName name="solver_scl" localSheetId="0" hidden="1">2</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2</definedName>
    <definedName name="solver_val" localSheetId="0" hidden="1">0</definedName>
    <definedName name="solver_ver" localSheetId="0" hidden="1">3</definedName>
    <definedName name="Spreads" localSheetId="0">'11.1 Risk-neutral PDs'!$F$11:$F$18</definedName>
    <definedName name="Tenors" localSheetId="0">'11.1 Risk-neutral PDs'!$E$11:$E$18</definedName>
  </definedNames>
  <calcPr calcId="191029" calcMode="manual"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62" i="10" l="1"/>
  <c r="E163" i="10" s="1"/>
  <c r="F163" i="10" s="1"/>
  <c r="F161" i="10"/>
  <c r="E122" i="10"/>
  <c r="F122" i="10" s="1"/>
  <c r="F121" i="10"/>
  <c r="E102" i="10"/>
  <c r="E103" i="10" s="1"/>
  <c r="F101" i="10"/>
  <c r="E82" i="10"/>
  <c r="E83" i="10" s="1"/>
  <c r="F81" i="10"/>
  <c r="E62" i="10"/>
  <c r="E63" i="10" s="1"/>
  <c r="F61" i="10"/>
  <c r="E42" i="10"/>
  <c r="E43" i="10" s="1"/>
  <c r="F43" i="10" s="1"/>
  <c r="F41" i="10"/>
  <c r="E22" i="10"/>
  <c r="E23" i="10" s="1"/>
  <c r="I21" i="10"/>
  <c r="J21" i="10" s="1"/>
  <c r="F21" i="10"/>
  <c r="I18" i="10"/>
  <c r="I17" i="10"/>
  <c r="I16" i="10"/>
  <c r="I15" i="10"/>
  <c r="I14" i="10"/>
  <c r="I13" i="10"/>
  <c r="I12" i="10"/>
  <c r="I11" i="10"/>
  <c r="F11" i="10" a="1"/>
  <c r="F18" i="10" s="1"/>
  <c r="H63" i="10" a="1"/>
  <c r="H62" i="10" a="1"/>
  <c r="H23" i="10" a="1"/>
  <c r="H42" i="10" a="1"/>
  <c r="H161" i="10" a="1"/>
  <c r="H83" i="10" a="1"/>
  <c r="H21" i="10" a="1"/>
  <c r="H163" i="10" a="1"/>
  <c r="H162" i="10" a="1"/>
  <c r="H82" i="10" a="1"/>
  <c r="H61" i="10" a="1"/>
  <c r="H102" i="10" a="1"/>
  <c r="H22" i="10" a="1"/>
  <c r="H121" i="10" a="1"/>
  <c r="H43" i="10" a="1"/>
  <c r="H81" i="10" a="1"/>
  <c r="H101" i="10" a="1"/>
  <c r="H122" i="10" a="1"/>
  <c r="H103" i="10" a="1"/>
  <c r="H41" i="10" a="1"/>
  <c r="M11" i="10" l="1"/>
  <c r="M12" i="10" s="1"/>
  <c r="M13" i="10" s="1"/>
  <c r="M14" i="10" s="1"/>
  <c r="M15" i="10" s="1"/>
  <c r="M16" i="10" s="1"/>
  <c r="M17" i="10" s="1"/>
  <c r="M18" i="10" s="1"/>
  <c r="F62" i="10"/>
  <c r="F42" i="10"/>
  <c r="F102" i="10"/>
  <c r="L11" i="10"/>
  <c r="L12" i="10" s="1"/>
  <c r="L13" i="10" s="1"/>
  <c r="L14" i="10" s="1"/>
  <c r="L15" i="10" s="1"/>
  <c r="L16" i="10" s="1"/>
  <c r="L17" i="10" s="1"/>
  <c r="L18" i="10" s="1"/>
  <c r="H23" i="10"/>
  <c r="H62" i="10"/>
  <c r="H101" i="10"/>
  <c r="H81" i="10"/>
  <c r="H63" i="10"/>
  <c r="H82" i="10"/>
  <c r="H163" i="10"/>
  <c r="H41" i="10"/>
  <c r="H83" i="10"/>
  <c r="H121" i="10"/>
  <c r="H22" i="10"/>
  <c r="I22" i="10" s="1"/>
  <c r="K22" i="10" s="1"/>
  <c r="H102" i="10"/>
  <c r="H103" i="10"/>
  <c r="H162" i="10"/>
  <c r="H21" i="10"/>
  <c r="H61" i="10"/>
  <c r="H43" i="10"/>
  <c r="H42" i="10"/>
  <c r="H122" i="10"/>
  <c r="H161" i="10"/>
  <c r="E24" i="10"/>
  <c r="F23" i="10"/>
  <c r="F11" i="10"/>
  <c r="F12" i="10"/>
  <c r="F13" i="10"/>
  <c r="F22" i="10"/>
  <c r="F14" i="10"/>
  <c r="E64" i="10"/>
  <c r="F63" i="10"/>
  <c r="F83" i="10"/>
  <c r="E84" i="10"/>
  <c r="F15" i="10"/>
  <c r="F16" i="10"/>
  <c r="F17" i="10"/>
  <c r="E44" i="10"/>
  <c r="E104" i="10"/>
  <c r="F103" i="10"/>
  <c r="F82" i="10"/>
  <c r="E123" i="10"/>
  <c r="E164" i="10"/>
  <c r="F162" i="10"/>
  <c r="G123" i="10" a="1"/>
  <c r="G41" i="10" a="1"/>
  <c r="H24" i="10" a="1"/>
  <c r="G163" i="10" a="1"/>
  <c r="G22" i="10" a="1"/>
  <c r="G23" i="10" a="1"/>
  <c r="G83" i="10" a="1"/>
  <c r="H123" i="10" a="1"/>
  <c r="H84" i="10" a="1"/>
  <c r="G42" i="10" a="1"/>
  <c r="G161" i="10" a="1"/>
  <c r="G103" i="10" a="1"/>
  <c r="H104" i="10" a="1"/>
  <c r="G122" i="10" a="1"/>
  <c r="G104" i="10" a="1"/>
  <c r="G121" i="10" a="1"/>
  <c r="G162" i="10" a="1"/>
  <c r="G102" i="10" a="1"/>
  <c r="H44" i="10" a="1"/>
  <c r="G44" i="10" a="1"/>
  <c r="H64" i="10" a="1"/>
  <c r="G164" i="10" a="1"/>
  <c r="G24" i="10" a="1"/>
  <c r="G62" i="10" a="1"/>
  <c r="G64" i="10" a="1"/>
  <c r="G101" i="10" a="1"/>
  <c r="G43" i="10" a="1"/>
  <c r="G21" i="10" a="1"/>
  <c r="H164" i="10" a="1"/>
  <c r="G82" i="10" a="1"/>
  <c r="G81" i="10" a="1"/>
  <c r="G61" i="10" a="1"/>
  <c r="G84" i="10" a="1"/>
  <c r="G63" i="10" a="1"/>
  <c r="G162" i="10" l="1"/>
  <c r="G122" i="10"/>
  <c r="G161" i="10"/>
  <c r="G121" i="10"/>
  <c r="G163" i="10"/>
  <c r="G123" i="10"/>
  <c r="H104" i="10"/>
  <c r="H64" i="10"/>
  <c r="H164" i="10"/>
  <c r="H44" i="10"/>
  <c r="H123" i="10"/>
  <c r="H84" i="10"/>
  <c r="H24" i="10"/>
  <c r="J22" i="10"/>
  <c r="I23" i="10"/>
  <c r="G164" i="10"/>
  <c r="G104" i="10"/>
  <c r="G101" i="10"/>
  <c r="G82" i="10"/>
  <c r="G103" i="10"/>
  <c r="G84" i="10"/>
  <c r="G81" i="10"/>
  <c r="G64" i="10"/>
  <c r="G102" i="10"/>
  <c r="G61" i="10"/>
  <c r="G42" i="10"/>
  <c r="G83" i="10"/>
  <c r="G63" i="10"/>
  <c r="G44" i="10"/>
  <c r="G41" i="10"/>
  <c r="G43" i="10"/>
  <c r="G24" i="10"/>
  <c r="G21" i="10"/>
  <c r="G62" i="10"/>
  <c r="G23" i="10"/>
  <c r="G22" i="10"/>
  <c r="F24" i="10"/>
  <c r="E25" i="10"/>
  <c r="E124" i="10"/>
  <c r="F123" i="10"/>
  <c r="E85" i="10"/>
  <c r="F84" i="10"/>
  <c r="F104" i="10"/>
  <c r="E105" i="10"/>
  <c r="E45" i="10"/>
  <c r="F44" i="10"/>
  <c r="F64" i="10"/>
  <c r="E65" i="10"/>
  <c r="E165" i="10"/>
  <c r="F164" i="10"/>
  <c r="G124" i="10" a="1"/>
  <c r="G165" i="10" a="1"/>
  <c r="H65" i="10" a="1"/>
  <c r="G105" i="10" a="1"/>
  <c r="G45" i="10" a="1"/>
  <c r="H165" i="10" a="1"/>
  <c r="G65" i="10" a="1"/>
  <c r="H85" i="10" a="1"/>
  <c r="G85" i="10" a="1"/>
  <c r="H124" i="10" a="1"/>
  <c r="G25" i="10" a="1"/>
  <c r="H45" i="10" a="1"/>
  <c r="H105" i="10" a="1"/>
  <c r="H25" i="10" a="1"/>
  <c r="G124" i="10" l="1"/>
  <c r="L124" i="10" s="1"/>
  <c r="L164" i="10"/>
  <c r="M164" i="10" s="1"/>
  <c r="L43" i="10"/>
  <c r="M43" i="10" s="1"/>
  <c r="L64" i="10"/>
  <c r="M64" i="10" s="1"/>
  <c r="L122" i="10"/>
  <c r="M122" i="10" s="1"/>
  <c r="L102" i="10"/>
  <c r="M102" i="10" s="1"/>
  <c r="L41" i="10"/>
  <c r="M41" i="10" s="1"/>
  <c r="L81" i="10"/>
  <c r="M81" i="10" s="1"/>
  <c r="L44" i="10"/>
  <c r="M44" i="10" s="1"/>
  <c r="L84" i="10"/>
  <c r="M84" i="10" s="1"/>
  <c r="L123" i="10"/>
  <c r="M123" i="10" s="1"/>
  <c r="L24" i="10"/>
  <c r="M24" i="10" s="1"/>
  <c r="L22" i="10"/>
  <c r="M22" i="10" s="1"/>
  <c r="L23" i="10"/>
  <c r="M23" i="10" s="1"/>
  <c r="L83" i="10"/>
  <c r="M83" i="10" s="1"/>
  <c r="L82" i="10"/>
  <c r="M82" i="10" s="1"/>
  <c r="L121" i="10"/>
  <c r="M121" i="10" s="1"/>
  <c r="L103" i="10"/>
  <c r="M103" i="10" s="1"/>
  <c r="L62" i="10"/>
  <c r="M62" i="10" s="1"/>
  <c r="L42" i="10"/>
  <c r="M42" i="10" s="1"/>
  <c r="L101" i="10"/>
  <c r="M101" i="10" s="1"/>
  <c r="L162" i="10"/>
  <c r="M162" i="10" s="1"/>
  <c r="L63" i="10"/>
  <c r="M63" i="10" s="1"/>
  <c r="L21" i="10"/>
  <c r="M21" i="10" s="1"/>
  <c r="L61" i="10"/>
  <c r="M61" i="10" s="1"/>
  <c r="L104" i="10"/>
  <c r="M104" i="10" s="1"/>
  <c r="L163" i="10"/>
  <c r="M163" i="10" s="1"/>
  <c r="L161" i="10"/>
  <c r="M161" i="10" s="1"/>
  <c r="I24" i="10"/>
  <c r="H25" i="10"/>
  <c r="H45" i="10"/>
  <c r="H165" i="10"/>
  <c r="H85" i="10"/>
  <c r="H105" i="10"/>
  <c r="H65" i="10"/>
  <c r="H124" i="10"/>
  <c r="K23" i="10"/>
  <c r="J23" i="10"/>
  <c r="G45" i="10"/>
  <c r="G165" i="10"/>
  <c r="G105" i="10"/>
  <c r="G25" i="10"/>
  <c r="G65" i="10"/>
  <c r="G85" i="10"/>
  <c r="F45" i="10"/>
  <c r="E46" i="10"/>
  <c r="E125" i="10"/>
  <c r="F124" i="10"/>
  <c r="F165" i="10"/>
  <c r="E166" i="10"/>
  <c r="E106" i="10"/>
  <c r="F105" i="10"/>
  <c r="E26" i="10"/>
  <c r="F25" i="10"/>
  <c r="E66" i="10"/>
  <c r="F65" i="10"/>
  <c r="F85" i="10"/>
  <c r="E86" i="10"/>
  <c r="G125" i="10" a="1"/>
  <c r="H66" i="10" a="1"/>
  <c r="G26" i="10" a="1"/>
  <c r="H166" i="10" a="1"/>
  <c r="G46" i="10" a="1"/>
  <c r="H86" i="10" a="1"/>
  <c r="G86" i="10" a="1"/>
  <c r="H26" i="10" a="1"/>
  <c r="G166" i="10" a="1"/>
  <c r="G106" i="10" a="1"/>
  <c r="H106" i="10" a="1"/>
  <c r="H46" i="10" a="1"/>
  <c r="H125" i="10" a="1"/>
  <c r="G66" i="10" a="1"/>
  <c r="M124" i="10" l="1"/>
  <c r="G125" i="10"/>
  <c r="L125" i="10" s="1"/>
  <c r="L65" i="10"/>
  <c r="M65" i="10" s="1"/>
  <c r="L25" i="10"/>
  <c r="M25" i="10" s="1"/>
  <c r="L85" i="10"/>
  <c r="M85" i="10" s="1"/>
  <c r="L105" i="10"/>
  <c r="M105" i="10" s="1"/>
  <c r="L165" i="10"/>
  <c r="M165" i="10" s="1"/>
  <c r="L45" i="10"/>
  <c r="M45" i="10" s="1"/>
  <c r="I25" i="10"/>
  <c r="K25" i="10" s="1"/>
  <c r="K24" i="10"/>
  <c r="J24" i="10"/>
  <c r="H166" i="10"/>
  <c r="H66" i="10"/>
  <c r="H125" i="10"/>
  <c r="H86" i="10"/>
  <c r="H26" i="10"/>
  <c r="H46" i="10"/>
  <c r="H106" i="10"/>
  <c r="G166" i="10"/>
  <c r="G26" i="10"/>
  <c r="G66" i="10"/>
  <c r="G86" i="10"/>
  <c r="G106" i="10"/>
  <c r="G46" i="10"/>
  <c r="F166" i="10"/>
  <c r="E167" i="10"/>
  <c r="E27" i="10"/>
  <c r="F26" i="10"/>
  <c r="E67" i="10"/>
  <c r="F66" i="10"/>
  <c r="F125" i="10"/>
  <c r="E126" i="10"/>
  <c r="E87" i="10"/>
  <c r="F86" i="10"/>
  <c r="E107" i="10"/>
  <c r="F106" i="10"/>
  <c r="E47" i="10"/>
  <c r="F46" i="10"/>
  <c r="G126" i="10" a="1"/>
  <c r="H67" i="10" a="1"/>
  <c r="G47" i="10" a="1"/>
  <c r="G67" i="10" a="1"/>
  <c r="H47" i="10" a="1"/>
  <c r="G27" i="10" a="1"/>
  <c r="H87" i="10" a="1"/>
  <c r="G107" i="10" a="1"/>
  <c r="H167" i="10" a="1"/>
  <c r="H107" i="10" a="1"/>
  <c r="G87" i="10" a="1"/>
  <c r="H126" i="10" a="1"/>
  <c r="G167" i="10" a="1"/>
  <c r="H27" i="10" a="1"/>
  <c r="M125" i="10" l="1"/>
  <c r="G126" i="10"/>
  <c r="L126" i="10" s="1"/>
  <c r="L26" i="10"/>
  <c r="M26" i="10" s="1"/>
  <c r="L166" i="10"/>
  <c r="M166" i="10" s="1"/>
  <c r="L46" i="10"/>
  <c r="M46" i="10" s="1"/>
  <c r="L106" i="10"/>
  <c r="M106" i="10" s="1"/>
  <c r="L86" i="10"/>
  <c r="M86" i="10" s="1"/>
  <c r="L66" i="10"/>
  <c r="M66" i="10" s="1"/>
  <c r="J25" i="10"/>
  <c r="I26" i="10"/>
  <c r="K26" i="10" s="1"/>
  <c r="H167" i="10"/>
  <c r="H67" i="10"/>
  <c r="H107" i="10"/>
  <c r="H126" i="10"/>
  <c r="H47" i="10"/>
  <c r="H87" i="10"/>
  <c r="H27" i="10"/>
  <c r="G107" i="10"/>
  <c r="G87" i="10"/>
  <c r="G67" i="10"/>
  <c r="G27" i="10"/>
  <c r="G47" i="10"/>
  <c r="G167" i="10"/>
  <c r="F107" i="10"/>
  <c r="E108" i="10"/>
  <c r="E88" i="10"/>
  <c r="F87" i="10"/>
  <c r="F67" i="10"/>
  <c r="E68" i="10"/>
  <c r="E28" i="10"/>
  <c r="F27" i="10"/>
  <c r="E48" i="10"/>
  <c r="F47" i="10"/>
  <c r="E127" i="10"/>
  <c r="F126" i="10"/>
  <c r="F167" i="10"/>
  <c r="E168" i="10"/>
  <c r="H68" i="10" a="1"/>
  <c r="H28" i="10" a="1"/>
  <c r="G68" i="10" a="1"/>
  <c r="H127" i="10" a="1"/>
  <c r="G28" i="10" a="1"/>
  <c r="H108" i="10" a="1"/>
  <c r="H88" i="10" a="1"/>
  <c r="H48" i="10" a="1"/>
  <c r="G88" i="10" a="1"/>
  <c r="G108" i="10" a="1"/>
  <c r="H168" i="10" a="1"/>
  <c r="G127" i="10" a="1"/>
  <c r="G168" i="10" a="1"/>
  <c r="G48" i="10" a="1"/>
  <c r="M126" i="10" l="1"/>
  <c r="L87" i="10"/>
  <c r="M87" i="10" s="1"/>
  <c r="L107" i="10"/>
  <c r="M107" i="10" s="1"/>
  <c r="L67" i="10"/>
  <c r="M67" i="10" s="1"/>
  <c r="L167" i="10"/>
  <c r="M167" i="10" s="1"/>
  <c r="L47" i="10"/>
  <c r="M47" i="10" s="1"/>
  <c r="L27" i="10"/>
  <c r="M27" i="10" s="1"/>
  <c r="J26" i="10"/>
  <c r="I27" i="10"/>
  <c r="J27" i="10" s="1"/>
  <c r="H108" i="10"/>
  <c r="H28" i="10"/>
  <c r="H127" i="10"/>
  <c r="H48" i="10"/>
  <c r="H88" i="10"/>
  <c r="H168" i="10"/>
  <c r="H68" i="10"/>
  <c r="G168" i="10"/>
  <c r="G48" i="10"/>
  <c r="G88" i="10"/>
  <c r="G28" i="10"/>
  <c r="G127" i="10"/>
  <c r="G68" i="10"/>
  <c r="G108" i="10"/>
  <c r="F168" i="10"/>
  <c r="E169" i="10"/>
  <c r="F48" i="10"/>
  <c r="E49" i="10"/>
  <c r="F88" i="10"/>
  <c r="E89" i="10"/>
  <c r="F28" i="10"/>
  <c r="E29" i="10"/>
  <c r="F127" i="10"/>
  <c r="E128" i="10"/>
  <c r="E69" i="10"/>
  <c r="F68" i="10"/>
  <c r="E109" i="10"/>
  <c r="F108" i="10"/>
  <c r="G109" i="10" a="1"/>
  <c r="G89" i="10" a="1"/>
  <c r="H169" i="10" a="1"/>
  <c r="H128" i="10" a="1"/>
  <c r="H109" i="10" a="1"/>
  <c r="G49" i="10" a="1"/>
  <c r="H89" i="10" a="1"/>
  <c r="H29" i="10" a="1"/>
  <c r="H49" i="10" a="1"/>
  <c r="G128" i="10" a="1"/>
  <c r="G29" i="10" a="1"/>
  <c r="G169" i="10" a="1"/>
  <c r="G69" i="10" a="1"/>
  <c r="H69" i="10" a="1"/>
  <c r="L168" i="10" l="1"/>
  <c r="M168" i="10" s="1"/>
  <c r="L127" i="10"/>
  <c r="M127" i="10" s="1"/>
  <c r="L88" i="10"/>
  <c r="M88" i="10" s="1"/>
  <c r="L48" i="10"/>
  <c r="M48" i="10" s="1"/>
  <c r="L108" i="10"/>
  <c r="M108" i="10" s="1"/>
  <c r="L68" i="10"/>
  <c r="M68" i="10" s="1"/>
  <c r="L28" i="10"/>
  <c r="M28" i="10" s="1"/>
  <c r="K27" i="10"/>
  <c r="I28" i="10"/>
  <c r="K28" i="10" s="1"/>
  <c r="H109" i="10"/>
  <c r="H69" i="10"/>
  <c r="H128" i="10"/>
  <c r="H49" i="10"/>
  <c r="H169" i="10"/>
  <c r="H29" i="10"/>
  <c r="H89" i="10"/>
  <c r="G109" i="10"/>
  <c r="G128" i="10"/>
  <c r="G29" i="10"/>
  <c r="G49" i="10"/>
  <c r="G69" i="10"/>
  <c r="G89" i="10"/>
  <c r="G169" i="10"/>
  <c r="E110" i="10"/>
  <c r="F109" i="10"/>
  <c r="E129" i="10"/>
  <c r="F128" i="10"/>
  <c r="F29" i="10"/>
  <c r="E30" i="10"/>
  <c r="E50" i="10"/>
  <c r="F49" i="10"/>
  <c r="F69" i="10"/>
  <c r="E70" i="10"/>
  <c r="E90" i="10"/>
  <c r="F89" i="10"/>
  <c r="E170" i="10"/>
  <c r="F169" i="10"/>
  <c r="H30" i="10" a="1"/>
  <c r="H170" i="10" a="1"/>
  <c r="G70" i="10" a="1"/>
  <c r="G50" i="10" a="1"/>
  <c r="H70" i="10" a="1"/>
  <c r="G110" i="10" a="1"/>
  <c r="G90" i="10" a="1"/>
  <c r="G129" i="10" a="1"/>
  <c r="H110" i="10" a="1"/>
  <c r="H50" i="10" a="1"/>
  <c r="H129" i="10" a="1"/>
  <c r="G170" i="10" a="1"/>
  <c r="G30" i="10" a="1"/>
  <c r="H90" i="10" a="1"/>
  <c r="L109" i="10" l="1"/>
  <c r="M109" i="10" s="1"/>
  <c r="L169" i="10"/>
  <c r="M169" i="10" s="1"/>
  <c r="L89" i="10"/>
  <c r="M89" i="10" s="1"/>
  <c r="L49" i="10"/>
  <c r="M49" i="10" s="1"/>
  <c r="L29" i="10"/>
  <c r="M29" i="10" s="1"/>
  <c r="L69" i="10"/>
  <c r="M69" i="10" s="1"/>
  <c r="L128" i="10"/>
  <c r="M128" i="10" s="1"/>
  <c r="J28" i="10"/>
  <c r="I29" i="10"/>
  <c r="K29" i="10" s="1"/>
  <c r="H50" i="10"/>
  <c r="H110" i="10"/>
  <c r="H30" i="10"/>
  <c r="H90" i="10"/>
  <c r="H129" i="10"/>
  <c r="H170" i="10"/>
  <c r="H70" i="10"/>
  <c r="G129" i="10"/>
  <c r="G170" i="10"/>
  <c r="G90" i="10"/>
  <c r="G50" i="10"/>
  <c r="G70" i="10"/>
  <c r="G30" i="10"/>
  <c r="G110" i="10"/>
  <c r="E130" i="10"/>
  <c r="F129" i="10"/>
  <c r="E171" i="10"/>
  <c r="F170" i="10"/>
  <c r="E91" i="10"/>
  <c r="F90" i="10"/>
  <c r="E51" i="10"/>
  <c r="F50" i="10"/>
  <c r="F70" i="10"/>
  <c r="E71" i="10"/>
  <c r="E31" i="10"/>
  <c r="F30" i="10"/>
  <c r="F110" i="10"/>
  <c r="E111" i="10"/>
  <c r="G111" i="10" a="1"/>
  <c r="H171" i="10" a="1"/>
  <c r="G51" i="10" a="1"/>
  <c r="G171" i="10" a="1"/>
  <c r="H71" i="10" a="1"/>
  <c r="H130" i="10" a="1"/>
  <c r="H51" i="10" a="1"/>
  <c r="G71" i="10" a="1"/>
  <c r="H91" i="10" a="1"/>
  <c r="G91" i="10" a="1"/>
  <c r="G130" i="10" a="1"/>
  <c r="G31" i="10" a="1"/>
  <c r="H111" i="10" a="1"/>
  <c r="H31" i="10" a="1"/>
  <c r="L170" i="10" l="1"/>
  <c r="M170" i="10" s="1"/>
  <c r="L110" i="10"/>
  <c r="M110" i="10" s="1"/>
  <c r="L50" i="10"/>
  <c r="M50" i="10" s="1"/>
  <c r="L129" i="10"/>
  <c r="M129" i="10" s="1"/>
  <c r="L30" i="10"/>
  <c r="M30" i="10" s="1"/>
  <c r="L70" i="10"/>
  <c r="M70" i="10" s="1"/>
  <c r="L90" i="10"/>
  <c r="M90" i="10" s="1"/>
  <c r="J29" i="10"/>
  <c r="I30" i="10"/>
  <c r="K30" i="10" s="1"/>
  <c r="H130" i="10"/>
  <c r="H111" i="10"/>
  <c r="H51" i="10"/>
  <c r="H91" i="10"/>
  <c r="H31" i="10"/>
  <c r="H71" i="10"/>
  <c r="H171" i="10"/>
  <c r="G130" i="10"/>
  <c r="G71" i="10"/>
  <c r="G91" i="10"/>
  <c r="G171" i="10"/>
  <c r="G111" i="10"/>
  <c r="G31" i="10"/>
  <c r="G51" i="10"/>
  <c r="F130" i="10"/>
  <c r="E131" i="10"/>
  <c r="E72" i="10"/>
  <c r="F71" i="10"/>
  <c r="F91" i="10"/>
  <c r="E92" i="10"/>
  <c r="F171" i="10"/>
  <c r="E172" i="10"/>
  <c r="F111" i="10"/>
  <c r="E112" i="10"/>
  <c r="E32" i="10"/>
  <c r="F31" i="10"/>
  <c r="F51" i="10"/>
  <c r="E52" i="10"/>
  <c r="H172" i="10" a="1"/>
  <c r="G72" i="10" a="1"/>
  <c r="G32" i="10" a="1"/>
  <c r="H92" i="10" a="1"/>
  <c r="H32" i="10" a="1"/>
  <c r="H112" i="10" a="1"/>
  <c r="G92" i="10" a="1"/>
  <c r="G112" i="10" a="1"/>
  <c r="G172" i="10" a="1"/>
  <c r="G52" i="10" a="1"/>
  <c r="H131" i="10" a="1"/>
  <c r="H72" i="10" a="1"/>
  <c r="H52" i="10" a="1"/>
  <c r="G131" i="10" a="1"/>
  <c r="L130" i="10" l="1"/>
  <c r="M130" i="10" s="1"/>
  <c r="L71" i="10"/>
  <c r="M71" i="10" s="1"/>
  <c r="L51" i="10"/>
  <c r="M51" i="10" s="1"/>
  <c r="L31" i="10"/>
  <c r="M31" i="10" s="1"/>
  <c r="L111" i="10"/>
  <c r="M111" i="10" s="1"/>
  <c r="L171" i="10"/>
  <c r="M171" i="10" s="1"/>
  <c r="L91" i="10"/>
  <c r="M91" i="10" s="1"/>
  <c r="I31" i="10"/>
  <c r="K31" i="10" s="1"/>
  <c r="J30" i="10"/>
  <c r="H92" i="10"/>
  <c r="H131" i="10"/>
  <c r="H172" i="10"/>
  <c r="H52" i="10"/>
  <c r="H32" i="10"/>
  <c r="H112" i="10"/>
  <c r="H72" i="10"/>
  <c r="G52" i="10"/>
  <c r="G112" i="10"/>
  <c r="G92" i="10"/>
  <c r="G172" i="10"/>
  <c r="G72" i="10"/>
  <c r="G32" i="10"/>
  <c r="G131" i="10"/>
  <c r="E53" i="10"/>
  <c r="F52" i="10"/>
  <c r="E113" i="10"/>
  <c r="F112" i="10"/>
  <c r="E93" i="10"/>
  <c r="F92" i="10"/>
  <c r="E173" i="10"/>
  <c r="F172" i="10"/>
  <c r="E73" i="10"/>
  <c r="F72" i="10"/>
  <c r="F32" i="10"/>
  <c r="E33" i="10"/>
  <c r="E132" i="10"/>
  <c r="F131" i="10"/>
  <c r="G73" i="10" a="1"/>
  <c r="G53" i="10" a="1"/>
  <c r="H53" i="10" a="1"/>
  <c r="H33" i="10" a="1"/>
  <c r="H113" i="10" a="1"/>
  <c r="H93" i="10" a="1"/>
  <c r="H132" i="10" a="1"/>
  <c r="G93" i="10" a="1"/>
  <c r="H173" i="10" a="1"/>
  <c r="G113" i="10" a="1"/>
  <c r="H73" i="10" a="1"/>
  <c r="G173" i="10" a="1"/>
  <c r="G33" i="10" a="1"/>
  <c r="G132" i="10" a="1"/>
  <c r="L32" i="10" l="1"/>
  <c r="M32" i="10" s="1"/>
  <c r="L172" i="10"/>
  <c r="M172" i="10" s="1"/>
  <c r="L52" i="10"/>
  <c r="M52" i="10" s="1"/>
  <c r="L131" i="10"/>
  <c r="M131" i="10" s="1"/>
  <c r="L72" i="10"/>
  <c r="M72" i="10" s="1"/>
  <c r="L92" i="10"/>
  <c r="M92" i="10" s="1"/>
  <c r="L112" i="10"/>
  <c r="M112" i="10" s="1"/>
  <c r="I32" i="10"/>
  <c r="K32" i="10" s="1"/>
  <c r="J31" i="10"/>
  <c r="H132" i="10"/>
  <c r="H53" i="10"/>
  <c r="H33" i="10"/>
  <c r="H93" i="10"/>
  <c r="H173" i="10"/>
  <c r="H73" i="10"/>
  <c r="H113" i="10"/>
  <c r="G53" i="10"/>
  <c r="G73" i="10"/>
  <c r="G93" i="10"/>
  <c r="G33" i="10"/>
  <c r="G113" i="10"/>
  <c r="G132" i="10"/>
  <c r="G173" i="10"/>
  <c r="F53" i="10"/>
  <c r="E54" i="10"/>
  <c r="F73" i="10"/>
  <c r="E74" i="10"/>
  <c r="F93" i="10"/>
  <c r="E94" i="10"/>
  <c r="F33" i="10"/>
  <c r="E34" i="10"/>
  <c r="E114" i="10"/>
  <c r="F113" i="10"/>
  <c r="E133" i="10"/>
  <c r="F132" i="10"/>
  <c r="F173" i="10"/>
  <c r="E174" i="10"/>
  <c r="G174" i="10" a="1"/>
  <c r="G34" i="10" a="1"/>
  <c r="G133" i="10" a="1"/>
  <c r="H174" i="10" a="1"/>
  <c r="H133" i="10" a="1"/>
  <c r="H94" i="10" a="1"/>
  <c r="H74" i="10" a="1"/>
  <c r="H114" i="10" a="1"/>
  <c r="G114" i="10" a="1"/>
  <c r="G94" i="10" a="1"/>
  <c r="H54" i="10" a="1"/>
  <c r="G54" i="10" a="1"/>
  <c r="G74" i="10" a="1"/>
  <c r="H34" i="10" a="1"/>
  <c r="L173" i="10" l="1"/>
  <c r="M173" i="10" s="1"/>
  <c r="L132" i="10"/>
  <c r="M132" i="10" s="1"/>
  <c r="L113" i="10"/>
  <c r="M113" i="10" s="1"/>
  <c r="L53" i="10"/>
  <c r="M53" i="10" s="1"/>
  <c r="L33" i="10"/>
  <c r="M33" i="10" s="1"/>
  <c r="L93" i="10"/>
  <c r="M93" i="10" s="1"/>
  <c r="L73" i="10"/>
  <c r="M73" i="10" s="1"/>
  <c r="I33" i="10"/>
  <c r="K33" i="10" s="1"/>
  <c r="J32" i="10"/>
  <c r="H34" i="10"/>
  <c r="H114" i="10"/>
  <c r="H54" i="10"/>
  <c r="H174" i="10"/>
  <c r="H94" i="10"/>
  <c r="H133" i="10"/>
  <c r="H74" i="10"/>
  <c r="G133" i="10"/>
  <c r="G94" i="10"/>
  <c r="G74" i="10"/>
  <c r="G114" i="10"/>
  <c r="G34" i="10"/>
  <c r="G174" i="10"/>
  <c r="G54" i="10"/>
  <c r="E134" i="10"/>
  <c r="F133" i="10"/>
  <c r="E95" i="10"/>
  <c r="F94" i="10"/>
  <c r="E75" i="10"/>
  <c r="F74" i="10"/>
  <c r="E115" i="10"/>
  <c r="F114" i="10"/>
  <c r="F34" i="10"/>
  <c r="E35" i="10"/>
  <c r="E175" i="10"/>
  <c r="F174" i="10"/>
  <c r="E55" i="10"/>
  <c r="F54" i="10"/>
  <c r="G35" i="10" a="1"/>
  <c r="G175" i="10" a="1"/>
  <c r="G75" i="10" a="1"/>
  <c r="G55" i="10" a="1"/>
  <c r="H134" i="10" a="1"/>
  <c r="G134" i="10" a="1"/>
  <c r="G95" i="10" a="1"/>
  <c r="H55" i="10" a="1"/>
  <c r="H115" i="10" a="1"/>
  <c r="H175" i="10" a="1"/>
  <c r="H95" i="10" a="1"/>
  <c r="H75" i="10" a="1"/>
  <c r="G115" i="10" a="1"/>
  <c r="H35" i="10" a="1"/>
  <c r="G55" i="10" l="1"/>
  <c r="L55" i="10" s="1"/>
  <c r="M55" i="10" s="1"/>
  <c r="G75" i="10"/>
  <c r="L75" i="10" s="1"/>
  <c r="G175" i="10"/>
  <c r="L175" i="10" s="1"/>
  <c r="M175" i="10" s="1"/>
  <c r="G35" i="10"/>
  <c r="L35" i="10" s="1"/>
  <c r="L74" i="10"/>
  <c r="M74" i="10" s="1"/>
  <c r="L94" i="10"/>
  <c r="M94" i="10" s="1"/>
  <c r="L54" i="10"/>
  <c r="M54" i="10" s="1"/>
  <c r="L114" i="10"/>
  <c r="M114" i="10" s="1"/>
  <c r="L133" i="10"/>
  <c r="M133" i="10" s="1"/>
  <c r="L174" i="10"/>
  <c r="M174" i="10" s="1"/>
  <c r="L34" i="10"/>
  <c r="M34" i="10" s="1"/>
  <c r="J33" i="10"/>
  <c r="I34" i="10"/>
  <c r="K34" i="10" s="1"/>
  <c r="H134" i="10"/>
  <c r="H115" i="10"/>
  <c r="H75" i="10"/>
  <c r="H35" i="10"/>
  <c r="H55" i="10"/>
  <c r="H175" i="10"/>
  <c r="H95" i="10"/>
  <c r="G134" i="10"/>
  <c r="G95" i="10"/>
  <c r="G115" i="10"/>
  <c r="E135" i="10"/>
  <c r="F134" i="10"/>
  <c r="E76" i="10"/>
  <c r="F75" i="10"/>
  <c r="E36" i="10"/>
  <c r="F35" i="10"/>
  <c r="E96" i="10"/>
  <c r="F95" i="10"/>
  <c r="E56" i="10"/>
  <c r="F55" i="10"/>
  <c r="F175" i="10"/>
  <c r="E176" i="10"/>
  <c r="E116" i="10"/>
  <c r="F115" i="10"/>
  <c r="G96" i="10" a="1"/>
  <c r="G135" i="10" a="1"/>
  <c r="G76" i="10" a="1"/>
  <c r="G176" i="10" a="1"/>
  <c r="G56" i="10" a="1"/>
  <c r="G36" i="10" a="1"/>
  <c r="G116" i="10" a="1"/>
  <c r="H96" i="10" a="1"/>
  <c r="H36" i="10" a="1"/>
  <c r="H56" i="10" a="1"/>
  <c r="H76" i="10" a="1"/>
  <c r="H135" i="10" a="1"/>
  <c r="H116" i="10" a="1"/>
  <c r="H176" i="10" a="1"/>
  <c r="M75" i="10" l="1"/>
  <c r="M35" i="10"/>
  <c r="G116" i="10"/>
  <c r="L116" i="10" s="1"/>
  <c r="G36" i="10"/>
  <c r="L36" i="10" s="1"/>
  <c r="M36" i="10" s="1"/>
  <c r="G56" i="10"/>
  <c r="L56" i="10" s="1"/>
  <c r="M56" i="10" s="1"/>
  <c r="G176" i="10"/>
  <c r="L176" i="10" s="1"/>
  <c r="M176" i="10" s="1"/>
  <c r="G76" i="10"/>
  <c r="L76" i="10" s="1"/>
  <c r="M76" i="10" s="1"/>
  <c r="G135" i="10"/>
  <c r="L135" i="10" s="1"/>
  <c r="M135" i="10" s="1"/>
  <c r="G96" i="10"/>
  <c r="L96" i="10" s="1"/>
  <c r="M96" i="10" s="1"/>
  <c r="L134" i="10"/>
  <c r="M134" i="10" s="1"/>
  <c r="L115" i="10"/>
  <c r="M115" i="10" s="1"/>
  <c r="L95" i="10"/>
  <c r="M95" i="10" s="1"/>
  <c r="I35" i="10"/>
  <c r="K35" i="10" s="1"/>
  <c r="J34" i="10"/>
  <c r="H135" i="10"/>
  <c r="H176" i="10"/>
  <c r="H96" i="10"/>
  <c r="H36" i="10"/>
  <c r="H76" i="10"/>
  <c r="H116" i="10"/>
  <c r="H56" i="10"/>
  <c r="E37" i="10"/>
  <c r="F36" i="10"/>
  <c r="F135" i="10"/>
  <c r="E136" i="10"/>
  <c r="F56" i="10"/>
  <c r="E57" i="10"/>
  <c r="F96" i="10"/>
  <c r="E97" i="10"/>
  <c r="F76" i="10"/>
  <c r="E77" i="10"/>
  <c r="E117" i="10"/>
  <c r="F116" i="10"/>
  <c r="F176" i="10"/>
  <c r="E177" i="10"/>
  <c r="G37" i="10" a="1"/>
  <c r="G77" i="10" a="1"/>
  <c r="G57" i="10" a="1"/>
  <c r="G97" i="10" a="1"/>
  <c r="G136" i="10" a="1"/>
  <c r="G117" i="10" a="1"/>
  <c r="G177" i="10" a="1"/>
  <c r="H37" i="10" a="1"/>
  <c r="H97" i="10" a="1"/>
  <c r="H117" i="10" a="1"/>
  <c r="H57" i="10" a="1"/>
  <c r="H177" i="10" a="1"/>
  <c r="H136" i="10" a="1"/>
  <c r="H77" i="10" a="1"/>
  <c r="M116" i="10" l="1"/>
  <c r="G177" i="10"/>
  <c r="L177" i="10" s="1"/>
  <c r="G117" i="10"/>
  <c r="L117" i="10" s="1"/>
  <c r="M117" i="10" s="1"/>
  <c r="G136" i="10"/>
  <c r="L136" i="10" s="1"/>
  <c r="M136" i="10" s="1"/>
  <c r="G97" i="10"/>
  <c r="L97" i="10" s="1"/>
  <c r="M97" i="10" s="1"/>
  <c r="G57" i="10"/>
  <c r="L57" i="10" s="1"/>
  <c r="M57" i="10" s="1"/>
  <c r="G77" i="10"/>
  <c r="L77" i="10" s="1"/>
  <c r="M77" i="10" s="1"/>
  <c r="G37" i="10"/>
  <c r="L37" i="10" s="1"/>
  <c r="M37" i="10" s="1"/>
  <c r="J35" i="10"/>
  <c r="I36" i="10"/>
  <c r="K36" i="10" s="1"/>
  <c r="H37" i="10"/>
  <c r="H117" i="10"/>
  <c r="H136" i="10"/>
  <c r="H177" i="10"/>
  <c r="H57" i="10"/>
  <c r="H77" i="10"/>
  <c r="H97" i="10"/>
  <c r="F77" i="10"/>
  <c r="E78" i="10"/>
  <c r="E58" i="10"/>
  <c r="F57" i="10"/>
  <c r="F37" i="10"/>
  <c r="E38" i="10"/>
  <c r="E98" i="10"/>
  <c r="F97" i="10"/>
  <c r="E178" i="10"/>
  <c r="F177" i="10"/>
  <c r="E137" i="10"/>
  <c r="F136" i="10"/>
  <c r="F117" i="10"/>
  <c r="E118" i="10"/>
  <c r="G78" i="10" a="1"/>
  <c r="G58" i="10" a="1"/>
  <c r="G137" i="10" a="1"/>
  <c r="G38" i="10" a="1"/>
  <c r="G98" i="10" a="1"/>
  <c r="G178" i="10" a="1"/>
  <c r="G118" i="10" a="1"/>
  <c r="H178" i="10" a="1"/>
  <c r="H137" i="10" a="1"/>
  <c r="H38" i="10" a="1"/>
  <c r="H58" i="10" a="1"/>
  <c r="H118" i="10" a="1"/>
  <c r="H98" i="10" a="1"/>
  <c r="H78" i="10" a="1"/>
  <c r="M177" i="10" l="1"/>
  <c r="G118" i="10"/>
  <c r="L118" i="10" s="1"/>
  <c r="G178" i="10"/>
  <c r="L178" i="10" s="1"/>
  <c r="M178" i="10" s="1"/>
  <c r="G98" i="10"/>
  <c r="L98" i="10" s="1"/>
  <c r="M98" i="10" s="1"/>
  <c r="G38" i="10"/>
  <c r="L38" i="10" s="1"/>
  <c r="M38" i="10" s="1"/>
  <c r="G137" i="10"/>
  <c r="L137" i="10" s="1"/>
  <c r="M137" i="10" s="1"/>
  <c r="G58" i="10"/>
  <c r="L58" i="10" s="1"/>
  <c r="M58" i="10" s="1"/>
  <c r="G78" i="10"/>
  <c r="L78" i="10" s="1"/>
  <c r="M78" i="10" s="1"/>
  <c r="I37" i="10"/>
  <c r="K37" i="10" s="1"/>
  <c r="J36" i="10"/>
  <c r="H78" i="10"/>
  <c r="H178" i="10"/>
  <c r="H98" i="10"/>
  <c r="H38" i="10"/>
  <c r="H137" i="10"/>
  <c r="H118" i="10"/>
  <c r="H58" i="10"/>
  <c r="E138" i="10"/>
  <c r="F137" i="10"/>
  <c r="E59" i="10"/>
  <c r="F58" i="10"/>
  <c r="E39" i="10"/>
  <c r="F38" i="10"/>
  <c r="F118" i="10"/>
  <c r="E119" i="10"/>
  <c r="E179" i="10"/>
  <c r="F178" i="10"/>
  <c r="E99" i="10"/>
  <c r="F98" i="10"/>
  <c r="E79" i="10"/>
  <c r="F78" i="10"/>
  <c r="G59" i="10" a="1"/>
  <c r="G39" i="10" a="1"/>
  <c r="G179" i="10" a="1"/>
  <c r="G99" i="10" a="1"/>
  <c r="G79" i="10" a="1"/>
  <c r="G119" i="10" a="1"/>
  <c r="G138" i="10" a="1"/>
  <c r="H99" i="10" a="1"/>
  <c r="H138" i="10" a="1"/>
  <c r="H119" i="10" a="1"/>
  <c r="H39" i="10" a="1"/>
  <c r="H79" i="10" a="1"/>
  <c r="H179" i="10" a="1"/>
  <c r="H59" i="10" a="1"/>
  <c r="M118" i="10" l="1"/>
  <c r="G138" i="10"/>
  <c r="L138" i="10" s="1"/>
  <c r="G119" i="10"/>
  <c r="L119" i="10" s="1"/>
  <c r="M119" i="10" s="1"/>
  <c r="G79" i="10"/>
  <c r="L79" i="10" s="1"/>
  <c r="M79" i="10" s="1"/>
  <c r="G99" i="10"/>
  <c r="L99" i="10" s="1"/>
  <c r="M99" i="10" s="1"/>
  <c r="G179" i="10"/>
  <c r="L179" i="10" s="1"/>
  <c r="M179" i="10" s="1"/>
  <c r="G39" i="10"/>
  <c r="L39" i="10" s="1"/>
  <c r="M39" i="10" s="1"/>
  <c r="G59" i="10"/>
  <c r="L59" i="10" s="1"/>
  <c r="M59" i="10" s="1"/>
  <c r="J37" i="10"/>
  <c r="I38" i="10"/>
  <c r="K38" i="10" s="1"/>
  <c r="H39" i="10"/>
  <c r="H138" i="10"/>
  <c r="H99" i="10"/>
  <c r="H179" i="10"/>
  <c r="H59" i="10"/>
  <c r="H79" i="10"/>
  <c r="H119" i="10"/>
  <c r="E80" i="10"/>
  <c r="F79" i="10"/>
  <c r="F119" i="10"/>
  <c r="E120" i="10"/>
  <c r="F59" i="10"/>
  <c r="E60" i="10"/>
  <c r="F99" i="10"/>
  <c r="E100" i="10"/>
  <c r="F138" i="10"/>
  <c r="E139" i="10"/>
  <c r="E180" i="10"/>
  <c r="F179" i="10"/>
  <c r="E40" i="10"/>
  <c r="F39" i="10"/>
  <c r="G139" i="10" a="1"/>
  <c r="G180" i="10" a="1"/>
  <c r="G40" i="10" a="1"/>
  <c r="G120" i="10" a="1"/>
  <c r="G100" i="10" a="1"/>
  <c r="G80" i="10" a="1"/>
  <c r="G60" i="10" a="1"/>
  <c r="H100" i="10" a="1"/>
  <c r="H80" i="10" a="1"/>
  <c r="H60" i="10" a="1"/>
  <c r="H120" i="10" a="1"/>
  <c r="H139" i="10" a="1"/>
  <c r="H40" i="10" a="1"/>
  <c r="H180" i="10" a="1"/>
  <c r="M138" i="10" l="1"/>
  <c r="G60" i="10"/>
  <c r="L60" i="10" s="1"/>
  <c r="M60" i="10" s="1"/>
  <c r="G80" i="10"/>
  <c r="L80" i="10" s="1"/>
  <c r="M80" i="10" s="1"/>
  <c r="G100" i="10"/>
  <c r="L100" i="10" s="1"/>
  <c r="M100" i="10" s="1"/>
  <c r="G120" i="10"/>
  <c r="L120" i="10" s="1"/>
  <c r="M120" i="10" s="1"/>
  <c r="G40" i="10"/>
  <c r="L40" i="10" s="1"/>
  <c r="M40" i="10" s="1"/>
  <c r="G180" i="10"/>
  <c r="L180" i="10" s="1"/>
  <c r="M180" i="10" s="1"/>
  <c r="G139" i="10"/>
  <c r="L139" i="10" s="1"/>
  <c r="M139" i="10" s="1"/>
  <c r="I39" i="10"/>
  <c r="J39" i="10" s="1"/>
  <c r="J38" i="10"/>
  <c r="H80" i="10"/>
  <c r="H40" i="10"/>
  <c r="H180" i="10"/>
  <c r="H120" i="10"/>
  <c r="H100" i="10"/>
  <c r="H60" i="10"/>
  <c r="H139" i="10"/>
  <c r="F80" i="10"/>
  <c r="E140" i="10"/>
  <c r="F139" i="10"/>
  <c r="F40" i="10"/>
  <c r="F120" i="10"/>
  <c r="F100" i="10"/>
  <c r="E181" i="10"/>
  <c r="F180" i="10"/>
  <c r="F60" i="10"/>
  <c r="G181" i="10" a="1"/>
  <c r="G140" i="10" a="1"/>
  <c r="H140" i="10" a="1"/>
  <c r="H181" i="10" a="1"/>
  <c r="G140" i="10" l="1"/>
  <c r="L140" i="10" s="1"/>
  <c r="M140" i="10" s="1"/>
  <c r="G181" i="10"/>
  <c r="L181" i="10" s="1"/>
  <c r="M181" i="10" s="1"/>
  <c r="K39" i="10"/>
  <c r="I40" i="10"/>
  <c r="I41" i="10" s="1"/>
  <c r="I42" i="10" s="1"/>
  <c r="K42" i="10" s="1"/>
  <c r="H140" i="10"/>
  <c r="H181" i="10"/>
  <c r="E141" i="10"/>
  <c r="F140" i="10"/>
  <c r="E182" i="10"/>
  <c r="F181" i="10"/>
  <c r="G141" i="10" a="1"/>
  <c r="G182" i="10" a="1"/>
  <c r="H141" i="10" a="1"/>
  <c r="H182" i="10" a="1"/>
  <c r="G182" i="10" l="1"/>
  <c r="L182" i="10" s="1"/>
  <c r="M182" i="10" s="1"/>
  <c r="G141" i="10"/>
  <c r="L141" i="10" s="1"/>
  <c r="M141" i="10" s="1"/>
  <c r="J41" i="10"/>
  <c r="K41" i="10"/>
  <c r="J40" i="10"/>
  <c r="K40" i="10"/>
  <c r="H141" i="10"/>
  <c r="H182" i="10"/>
  <c r="E142" i="10"/>
  <c r="F141" i="10"/>
  <c r="J42" i="10"/>
  <c r="I43" i="10"/>
  <c r="F182" i="10"/>
  <c r="E183" i="10"/>
  <c r="G142" i="10" a="1"/>
  <c r="G183" i="10" a="1"/>
  <c r="H142" i="10" a="1"/>
  <c r="H183" i="10" a="1"/>
  <c r="G183" i="10" l="1"/>
  <c r="L183" i="10" s="1"/>
  <c r="M183" i="10" s="1"/>
  <c r="G142" i="10"/>
  <c r="L142" i="10" s="1"/>
  <c r="M142" i="10" s="1"/>
  <c r="H142" i="10"/>
  <c r="H183" i="10"/>
  <c r="J43" i="10"/>
  <c r="I44" i="10"/>
  <c r="E143" i="10"/>
  <c r="F142" i="10"/>
  <c r="K43" i="10"/>
  <c r="F183" i="10"/>
  <c r="E184" i="10"/>
  <c r="G143" i="10" a="1"/>
  <c r="G184" i="10" a="1"/>
  <c r="H143" i="10" a="1"/>
  <c r="H184" i="10" a="1"/>
  <c r="G184" i="10" l="1"/>
  <c r="L184" i="10" s="1"/>
  <c r="M184" i="10" s="1"/>
  <c r="G143" i="10"/>
  <c r="L143" i="10" s="1"/>
  <c r="M143" i="10" s="1"/>
  <c r="H184" i="10"/>
  <c r="H143" i="10"/>
  <c r="J44" i="10"/>
  <c r="I45" i="10"/>
  <c r="K45" i="10" s="1"/>
  <c r="K44" i="10"/>
  <c r="F143" i="10"/>
  <c r="E144" i="10"/>
  <c r="F184" i="10"/>
  <c r="E185" i="10"/>
  <c r="G144" i="10" a="1"/>
  <c r="G185" i="10" a="1"/>
  <c r="H185" i="10" a="1"/>
  <c r="H144" i="10" a="1"/>
  <c r="G185" i="10" l="1"/>
  <c r="L185" i="10" s="1"/>
  <c r="G144" i="10"/>
  <c r="L144" i="10" s="1"/>
  <c r="M144" i="10" s="1"/>
  <c r="H185" i="10"/>
  <c r="H144" i="10"/>
  <c r="E186" i="10"/>
  <c r="F185" i="10"/>
  <c r="E145" i="10"/>
  <c r="F144" i="10"/>
  <c r="J45" i="10"/>
  <c r="I46" i="10"/>
  <c r="G145" i="10" a="1"/>
  <c r="G186" i="10" a="1"/>
  <c r="H145" i="10" a="1"/>
  <c r="H186" i="10" a="1"/>
  <c r="M185" i="10" l="1"/>
  <c r="G186" i="10"/>
  <c r="L186" i="10" s="1"/>
  <c r="M186" i="10" s="1"/>
  <c r="G145" i="10"/>
  <c r="L145" i="10" s="1"/>
  <c r="M145" i="10" s="1"/>
  <c r="H145" i="10"/>
  <c r="H186" i="10"/>
  <c r="E146" i="10"/>
  <c r="F145" i="10"/>
  <c r="J46" i="10"/>
  <c r="I47" i="10"/>
  <c r="E187" i="10"/>
  <c r="F186" i="10"/>
  <c r="K46" i="10"/>
  <c r="G187" i="10" a="1"/>
  <c r="G146" i="10" a="1"/>
  <c r="H187" i="10" a="1"/>
  <c r="H146" i="10" a="1"/>
  <c r="G146" i="10" l="1"/>
  <c r="L146" i="10" s="1"/>
  <c r="G187" i="10"/>
  <c r="L187" i="10" s="1"/>
  <c r="M187" i="10" s="1"/>
  <c r="H146" i="10"/>
  <c r="H187" i="10"/>
  <c r="J47" i="10"/>
  <c r="I48" i="10"/>
  <c r="F146" i="10"/>
  <c r="E147" i="10"/>
  <c r="K47" i="10"/>
  <c r="E188" i="10"/>
  <c r="F187" i="10"/>
  <c r="G147" i="10" a="1"/>
  <c r="G188" i="10" a="1"/>
  <c r="H188" i="10" a="1"/>
  <c r="H147" i="10" a="1"/>
  <c r="M146" i="10" l="1"/>
  <c r="G188" i="10"/>
  <c r="L188" i="10" s="1"/>
  <c r="M188" i="10" s="1"/>
  <c r="G147" i="10"/>
  <c r="L147" i="10" s="1"/>
  <c r="M147" i="10" s="1"/>
  <c r="H147" i="10"/>
  <c r="H188" i="10"/>
  <c r="J48" i="10"/>
  <c r="I49" i="10"/>
  <c r="K48" i="10"/>
  <c r="E189" i="10"/>
  <c r="F188" i="10"/>
  <c r="E148" i="10"/>
  <c r="F147" i="10"/>
  <c r="G189" i="10" a="1"/>
  <c r="G148" i="10" a="1"/>
  <c r="H189" i="10" a="1"/>
  <c r="H148" i="10" a="1"/>
  <c r="G148" i="10" l="1"/>
  <c r="L148" i="10" s="1"/>
  <c r="M148" i="10" s="1"/>
  <c r="G189" i="10"/>
  <c r="L189" i="10" s="1"/>
  <c r="M189" i="10" s="1"/>
  <c r="H189" i="10"/>
  <c r="H148" i="10"/>
  <c r="J49" i="10"/>
  <c r="I50" i="10"/>
  <c r="K50" i="10" s="1"/>
  <c r="K49" i="10"/>
  <c r="E149" i="10"/>
  <c r="F148" i="10"/>
  <c r="E190" i="10"/>
  <c r="F189" i="10"/>
  <c r="G149" i="10" a="1"/>
  <c r="G190" i="10" a="1"/>
  <c r="H149" i="10" a="1"/>
  <c r="H190" i="10" a="1"/>
  <c r="G190" i="10" l="1"/>
  <c r="L190" i="10" s="1"/>
  <c r="M190" i="10" s="1"/>
  <c r="G149" i="10"/>
  <c r="L149" i="10" s="1"/>
  <c r="M149" i="10" s="1"/>
  <c r="H190" i="10"/>
  <c r="H149" i="10"/>
  <c r="E150" i="10"/>
  <c r="F149" i="10"/>
  <c r="F190" i="10"/>
  <c r="E191" i="10"/>
  <c r="J50" i="10"/>
  <c r="I51" i="10"/>
  <c r="G191" i="10" a="1"/>
  <c r="G150" i="10" a="1"/>
  <c r="H150" i="10" a="1"/>
  <c r="H191" i="10" a="1"/>
  <c r="G150" i="10" l="1"/>
  <c r="L150" i="10" s="1"/>
  <c r="M150" i="10" s="1"/>
  <c r="G191" i="10"/>
  <c r="L191" i="10" s="1"/>
  <c r="M191" i="10" s="1"/>
  <c r="H191" i="10"/>
  <c r="H150" i="10"/>
  <c r="F191" i="10"/>
  <c r="E192" i="10"/>
  <c r="E151" i="10"/>
  <c r="F150" i="10"/>
  <c r="J51" i="10"/>
  <c r="I52" i="10"/>
  <c r="K52" i="10" s="1"/>
  <c r="K51" i="10"/>
  <c r="G151" i="10" a="1"/>
  <c r="G192" i="10" a="1"/>
  <c r="H192" i="10" a="1"/>
  <c r="H151" i="10" a="1"/>
  <c r="G192" i="10" l="1"/>
  <c r="L192" i="10" s="1"/>
  <c r="G151" i="10"/>
  <c r="L151" i="10" s="1"/>
  <c r="M151" i="10" s="1"/>
  <c r="H151" i="10"/>
  <c r="H192" i="10"/>
  <c r="F192" i="10"/>
  <c r="E193" i="10"/>
  <c r="E152" i="10"/>
  <c r="F151" i="10"/>
  <c r="J52" i="10"/>
  <c r="I53" i="10"/>
  <c r="G152" i="10" a="1"/>
  <c r="G193" i="10" a="1"/>
  <c r="H152" i="10" a="1"/>
  <c r="H193" i="10" a="1"/>
  <c r="M192" i="10" l="1"/>
  <c r="G193" i="10"/>
  <c r="L193" i="10" s="1"/>
  <c r="M193" i="10" s="1"/>
  <c r="G152" i="10"/>
  <c r="L152" i="10" s="1"/>
  <c r="M152" i="10" s="1"/>
  <c r="H152" i="10"/>
  <c r="H193" i="10"/>
  <c r="J53" i="10"/>
  <c r="I54" i="10"/>
  <c r="K54" i="10" s="1"/>
  <c r="E153" i="10"/>
  <c r="F152" i="10"/>
  <c r="E194" i="10"/>
  <c r="F193" i="10"/>
  <c r="K53" i="10"/>
  <c r="G153" i="10" a="1"/>
  <c r="G194" i="10" a="1"/>
  <c r="H194" i="10" a="1"/>
  <c r="H153" i="10" a="1"/>
  <c r="G194" i="10" l="1"/>
  <c r="L194" i="10" s="1"/>
  <c r="M194" i="10" s="1"/>
  <c r="G153" i="10"/>
  <c r="L153" i="10" s="1"/>
  <c r="M153" i="10" s="1"/>
  <c r="H153" i="10"/>
  <c r="H194" i="10"/>
  <c r="E154" i="10"/>
  <c r="F153" i="10"/>
  <c r="J54" i="10"/>
  <c r="I55" i="10"/>
  <c r="E195" i="10"/>
  <c r="F194" i="10"/>
  <c r="G154" i="10" a="1"/>
  <c r="G195" i="10" a="1"/>
  <c r="H195" i="10" a="1"/>
  <c r="H154" i="10" a="1"/>
  <c r="G195" i="10" l="1"/>
  <c r="L195" i="10" s="1"/>
  <c r="M195" i="10" s="1"/>
  <c r="G154" i="10"/>
  <c r="L154" i="10" s="1"/>
  <c r="M154" i="10" s="1"/>
  <c r="H154" i="10"/>
  <c r="H195" i="10"/>
  <c r="E155" i="10"/>
  <c r="F154" i="10"/>
  <c r="J55" i="10"/>
  <c r="I56" i="10"/>
  <c r="K56" i="10" s="1"/>
  <c r="K55" i="10"/>
  <c r="E196" i="10"/>
  <c r="F195" i="10"/>
  <c r="G196" i="10" a="1"/>
  <c r="G155" i="10" a="1"/>
  <c r="H196" i="10" a="1"/>
  <c r="H155" i="10" a="1"/>
  <c r="G155" i="10" l="1"/>
  <c r="L155" i="10" s="1"/>
  <c r="M155" i="10" s="1"/>
  <c r="G196" i="10"/>
  <c r="L196" i="10" s="1"/>
  <c r="M196" i="10" s="1"/>
  <c r="H155" i="10"/>
  <c r="H196" i="10"/>
  <c r="F155" i="10"/>
  <c r="E156" i="10"/>
  <c r="J56" i="10"/>
  <c r="I57" i="10"/>
  <c r="E197" i="10"/>
  <c r="F196" i="10"/>
  <c r="G197" i="10" a="1"/>
  <c r="G156" i="10" a="1"/>
  <c r="H156" i="10" a="1"/>
  <c r="H197" i="10" a="1"/>
  <c r="G156" i="10" l="1"/>
  <c r="L156" i="10" s="1"/>
  <c r="G197" i="10"/>
  <c r="L197" i="10" s="1"/>
  <c r="M197" i="10" s="1"/>
  <c r="H156" i="10"/>
  <c r="H197" i="10"/>
  <c r="J57" i="10"/>
  <c r="I58" i="10"/>
  <c r="K57" i="10"/>
  <c r="E157" i="10"/>
  <c r="F156" i="10"/>
  <c r="E198" i="10"/>
  <c r="F197" i="10"/>
  <c r="G157" i="10" a="1"/>
  <c r="G198" i="10" a="1"/>
  <c r="H198" i="10" a="1"/>
  <c r="H157" i="10" a="1"/>
  <c r="M156" i="10" l="1"/>
  <c r="G198" i="10"/>
  <c r="L198" i="10" s="1"/>
  <c r="G157" i="10"/>
  <c r="L157" i="10" s="1"/>
  <c r="M157" i="10" s="1"/>
  <c r="H157" i="10"/>
  <c r="H198" i="10"/>
  <c r="J58" i="10"/>
  <c r="I59" i="10"/>
  <c r="K59" i="10" s="1"/>
  <c r="K58" i="10"/>
  <c r="F198" i="10"/>
  <c r="E199" i="10"/>
  <c r="F157" i="10"/>
  <c r="E158" i="10"/>
  <c r="G199" i="10" a="1"/>
  <c r="G158" i="10" a="1"/>
  <c r="H199" i="10" a="1"/>
  <c r="H158" i="10" a="1"/>
  <c r="M198" i="10" l="1"/>
  <c r="G158" i="10"/>
  <c r="L158" i="10" s="1"/>
  <c r="M158" i="10" s="1"/>
  <c r="G199" i="10"/>
  <c r="L199" i="10" s="1"/>
  <c r="M199" i="10" s="1"/>
  <c r="H158" i="10"/>
  <c r="H199" i="10"/>
  <c r="F199" i="10"/>
  <c r="E200" i="10"/>
  <c r="J59" i="10"/>
  <c r="I60" i="10"/>
  <c r="E159" i="10"/>
  <c r="F158" i="10"/>
  <c r="G159" i="10" a="1"/>
  <c r="G200" i="10" a="1"/>
  <c r="H159" i="10" a="1"/>
  <c r="H200" i="10" a="1"/>
  <c r="G200" i="10" l="1"/>
  <c r="L200" i="10" s="1"/>
  <c r="M200" i="10" s="1"/>
  <c r="G159" i="10"/>
  <c r="L159" i="10" s="1"/>
  <c r="M159" i="10" s="1"/>
  <c r="H200" i="10"/>
  <c r="H159" i="10"/>
  <c r="J60" i="10"/>
  <c r="I61" i="10"/>
  <c r="K61" i="10" s="1"/>
  <c r="F200" i="10"/>
  <c r="E201" i="10"/>
  <c r="K60" i="10"/>
  <c r="E160" i="10"/>
  <c r="F159" i="10"/>
  <c r="G201" i="10" a="1"/>
  <c r="G160" i="10" a="1"/>
  <c r="H160" i="10" a="1"/>
  <c r="H201" i="10" a="1"/>
  <c r="G160" i="10" l="1"/>
  <c r="L160" i="10" s="1"/>
  <c r="M160" i="10" s="1"/>
  <c r="G201" i="10"/>
  <c r="L201" i="10" s="1"/>
  <c r="M201" i="10" s="1"/>
  <c r="H201" i="10"/>
  <c r="H160" i="10"/>
  <c r="E202" i="10"/>
  <c r="F201" i="10"/>
  <c r="J61" i="10"/>
  <c r="I62" i="10"/>
  <c r="K62" i="10" s="1"/>
  <c r="F160" i="10"/>
  <c r="G202" i="10" a="1"/>
  <c r="H202" i="10" a="1"/>
  <c r="G202" i="10" l="1"/>
  <c r="L202" i="10" s="1"/>
  <c r="M202" i="10" s="1"/>
  <c r="H202" i="10"/>
  <c r="E203" i="10"/>
  <c r="F202" i="10"/>
  <c r="J62" i="10"/>
  <c r="I63" i="10"/>
  <c r="G203" i="10" a="1"/>
  <c r="H203" i="10" a="1"/>
  <c r="G203" i="10" l="1"/>
  <c r="L203" i="10" s="1"/>
  <c r="M203" i="10" s="1"/>
  <c r="H203" i="10"/>
  <c r="J63" i="10"/>
  <c r="I64" i="10"/>
  <c r="K63" i="10"/>
  <c r="E204" i="10"/>
  <c r="F203" i="10"/>
  <c r="G204" i="10" a="1"/>
  <c r="H204" i="10" a="1"/>
  <c r="G204" i="10" l="1"/>
  <c r="L204" i="10" s="1"/>
  <c r="M204" i="10" s="1"/>
  <c r="H204" i="10"/>
  <c r="J64" i="10"/>
  <c r="I65" i="10"/>
  <c r="E205" i="10"/>
  <c r="F204" i="10"/>
  <c r="K64" i="10"/>
  <c r="G205" i="10" a="1"/>
  <c r="H205" i="10" a="1"/>
  <c r="G205" i="10" l="1"/>
  <c r="L205" i="10" s="1"/>
  <c r="M205" i="10" s="1"/>
  <c r="H205" i="10"/>
  <c r="E206" i="10"/>
  <c r="F205" i="10"/>
  <c r="J65" i="10"/>
  <c r="I66" i="10"/>
  <c r="K65" i="10"/>
  <c r="G206" i="10" a="1"/>
  <c r="H206" i="10" a="1"/>
  <c r="G206" i="10" l="1"/>
  <c r="L206" i="10" s="1"/>
  <c r="M206" i="10" s="1"/>
  <c r="H206" i="10"/>
  <c r="J66" i="10"/>
  <c r="I67" i="10"/>
  <c r="F206" i="10"/>
  <c r="E207" i="10"/>
  <c r="K66" i="10"/>
  <c r="G207" i="10" a="1"/>
  <c r="H207" i="10" a="1"/>
  <c r="G207" i="10" l="1"/>
  <c r="L207" i="10" s="1"/>
  <c r="M207" i="10" s="1"/>
  <c r="H207" i="10"/>
  <c r="F207" i="10"/>
  <c r="E208" i="10"/>
  <c r="J67" i="10"/>
  <c r="I68" i="10"/>
  <c r="K68" i="10" s="1"/>
  <c r="K67" i="10"/>
  <c r="G208" i="10" a="1"/>
  <c r="H208" i="10" a="1"/>
  <c r="G208" i="10" l="1"/>
  <c r="L208" i="10" s="1"/>
  <c r="M208" i="10" s="1"/>
  <c r="H208" i="10"/>
  <c r="F208" i="10"/>
  <c r="E209" i="10"/>
  <c r="J68" i="10"/>
  <c r="I69" i="10"/>
  <c r="K69" i="10" s="1"/>
  <c r="G209" i="10" a="1"/>
  <c r="H209" i="10" a="1"/>
  <c r="G209" i="10" l="1"/>
  <c r="L209" i="10" s="1"/>
  <c r="M209" i="10" s="1"/>
  <c r="H209" i="10"/>
  <c r="E210" i="10"/>
  <c r="F209" i="10"/>
  <c r="J69" i="10"/>
  <c r="I70" i="10"/>
  <c r="G210" i="10" a="1"/>
  <c r="H210" i="10" a="1"/>
  <c r="G210" i="10" l="1"/>
  <c r="L210" i="10" s="1"/>
  <c r="M210" i="10" s="1"/>
  <c r="H210" i="10"/>
  <c r="J70" i="10"/>
  <c r="I71" i="10"/>
  <c r="K70" i="10"/>
  <c r="E211" i="10"/>
  <c r="F210" i="10"/>
  <c r="G211" i="10" a="1"/>
  <c r="H211" i="10" a="1"/>
  <c r="G211" i="10" l="1"/>
  <c r="L211" i="10" s="1"/>
  <c r="M211" i="10" s="1"/>
  <c r="H211" i="10"/>
  <c r="E212" i="10"/>
  <c r="F211" i="10"/>
  <c r="J71" i="10"/>
  <c r="I72" i="10"/>
  <c r="K71" i="10"/>
  <c r="G212" i="10" a="1"/>
  <c r="H212" i="10" a="1"/>
  <c r="G212" i="10" l="1"/>
  <c r="L212" i="10" s="1"/>
  <c r="M212" i="10" s="1"/>
  <c r="H212" i="10"/>
  <c r="E213" i="10"/>
  <c r="F212" i="10"/>
  <c r="J72" i="10"/>
  <c r="I73" i="10"/>
  <c r="K72" i="10"/>
  <c r="G213" i="10" a="1"/>
  <c r="H213" i="10" a="1"/>
  <c r="G213" i="10" l="1"/>
  <c r="L213" i="10" s="1"/>
  <c r="M213" i="10" s="1"/>
  <c r="H213" i="10"/>
  <c r="J73" i="10"/>
  <c r="I74" i="10"/>
  <c r="K73" i="10"/>
  <c r="E214" i="10"/>
  <c r="F213" i="10"/>
  <c r="G214" i="10" a="1"/>
  <c r="H214" i="10" a="1"/>
  <c r="G214" i="10" l="1"/>
  <c r="L214" i="10" s="1"/>
  <c r="M214" i="10" s="1"/>
  <c r="H214" i="10"/>
  <c r="F214" i="10"/>
  <c r="E215" i="10"/>
  <c r="J74" i="10"/>
  <c r="I75" i="10"/>
  <c r="K74" i="10"/>
  <c r="G215" i="10" a="1"/>
  <c r="H215" i="10" a="1"/>
  <c r="G215" i="10" l="1"/>
  <c r="L215" i="10" s="1"/>
  <c r="M215" i="10" s="1"/>
  <c r="H215" i="10"/>
  <c r="J75" i="10"/>
  <c r="I76" i="10"/>
  <c r="K76" i="10" s="1"/>
  <c r="F215" i="10"/>
  <c r="E216" i="10"/>
  <c r="K75" i="10"/>
  <c r="G216" i="10" a="1"/>
  <c r="H216" i="10" a="1"/>
  <c r="G216" i="10" l="1"/>
  <c r="L216" i="10" s="1"/>
  <c r="M216" i="10" s="1"/>
  <c r="H216" i="10"/>
  <c r="F216" i="10"/>
  <c r="E217" i="10"/>
  <c r="J76" i="10"/>
  <c r="I77" i="10"/>
  <c r="G217" i="10" a="1"/>
  <c r="H217" i="10" a="1"/>
  <c r="G217" i="10" l="1"/>
  <c r="L217" i="10" s="1"/>
  <c r="M217" i="10" s="1"/>
  <c r="H217" i="10"/>
  <c r="E218" i="10"/>
  <c r="F217" i="10"/>
  <c r="J77" i="10"/>
  <c r="I78" i="10"/>
  <c r="K77" i="10"/>
  <c r="G218" i="10" a="1"/>
  <c r="H218" i="10" a="1"/>
  <c r="G218" i="10" l="1"/>
  <c r="L218" i="10" s="1"/>
  <c r="M218" i="10" s="1"/>
  <c r="H218" i="10"/>
  <c r="J78" i="10"/>
  <c r="I79" i="10"/>
  <c r="E219" i="10"/>
  <c r="F218" i="10"/>
  <c r="K78" i="10"/>
  <c r="G219" i="10" a="1"/>
  <c r="H219" i="10" a="1"/>
  <c r="G219" i="10" l="1"/>
  <c r="L219" i="10" s="1"/>
  <c r="M219" i="10" s="1"/>
  <c r="H219" i="10"/>
  <c r="E220" i="10"/>
  <c r="F219" i="10"/>
  <c r="J79" i="10"/>
  <c r="I80" i="10"/>
  <c r="K80" i="10" s="1"/>
  <c r="K79" i="10"/>
  <c r="G220" i="10" a="1"/>
  <c r="H220" i="10" a="1"/>
  <c r="G220" i="10" l="1"/>
  <c r="L220" i="10" s="1"/>
  <c r="M220" i="10" s="1"/>
  <c r="H220" i="10"/>
  <c r="J80" i="10"/>
  <c r="I81" i="10"/>
  <c r="E221" i="10"/>
  <c r="F220" i="10"/>
  <c r="G221" i="10" a="1"/>
  <c r="H221" i="10" a="1"/>
  <c r="G221" i="10" l="1"/>
  <c r="L221" i="10" s="1"/>
  <c r="M221" i="10" s="1"/>
  <c r="H221" i="10"/>
  <c r="J81" i="10"/>
  <c r="I82" i="10"/>
  <c r="F221" i="10"/>
  <c r="K81" i="10"/>
  <c r="J82" i="10" l="1"/>
  <c r="I83" i="10"/>
  <c r="K82" i="10"/>
  <c r="K83" i="10" l="1"/>
  <c r="J83" i="10"/>
  <c r="I84" i="10"/>
  <c r="K84" i="10" s="1"/>
  <c r="J84" i="10" l="1"/>
  <c r="I85" i="10"/>
  <c r="J85" i="10" l="1"/>
  <c r="I86" i="10"/>
  <c r="K85" i="10"/>
  <c r="J86" i="10" l="1"/>
  <c r="I87" i="10"/>
  <c r="K86" i="10"/>
  <c r="K87" i="10" l="1"/>
  <c r="J87" i="10"/>
  <c r="I88" i="10"/>
  <c r="J88" i="10" l="1"/>
  <c r="I89" i="10"/>
  <c r="K88" i="10"/>
  <c r="K89" i="10" l="1"/>
  <c r="J89" i="10"/>
  <c r="I90" i="10"/>
  <c r="J90" i="10" l="1"/>
  <c r="I91" i="10"/>
  <c r="K90" i="10"/>
  <c r="J91" i="10" l="1"/>
  <c r="I92" i="10"/>
  <c r="K91" i="10"/>
  <c r="J92" i="10" l="1"/>
  <c r="I93" i="10"/>
  <c r="K92" i="10"/>
  <c r="J93" i="10" l="1"/>
  <c r="I94" i="10"/>
  <c r="K93" i="10"/>
  <c r="J94" i="10" l="1"/>
  <c r="I95" i="10"/>
  <c r="K94" i="10"/>
  <c r="J95" i="10" l="1"/>
  <c r="I96" i="10"/>
  <c r="K95" i="10"/>
  <c r="J96" i="10" l="1"/>
  <c r="I97" i="10"/>
  <c r="K96" i="10"/>
  <c r="J97" i="10" l="1"/>
  <c r="I98" i="10"/>
  <c r="K97" i="10"/>
  <c r="J98" i="10" l="1"/>
  <c r="I99" i="10"/>
  <c r="K98" i="10"/>
  <c r="J99" i="10" l="1"/>
  <c r="I100" i="10"/>
  <c r="K99" i="10"/>
  <c r="J100" i="10" l="1"/>
  <c r="I101" i="10"/>
  <c r="K100" i="10"/>
  <c r="J101" i="10" l="1"/>
  <c r="I102" i="10"/>
  <c r="K101" i="10"/>
  <c r="J102" i="10" l="1"/>
  <c r="I103" i="10"/>
  <c r="K102" i="10"/>
  <c r="J103" i="10" l="1"/>
  <c r="I104" i="10"/>
  <c r="K103" i="10"/>
  <c r="J104" i="10" l="1"/>
  <c r="I105" i="10"/>
  <c r="K104" i="10"/>
  <c r="J105" i="10" l="1"/>
  <c r="I106" i="10"/>
  <c r="K105" i="10"/>
  <c r="J106" i="10" l="1"/>
  <c r="I107" i="10"/>
  <c r="K106" i="10"/>
  <c r="J107" i="10" l="1"/>
  <c r="I108" i="10"/>
  <c r="K107" i="10"/>
  <c r="J108" i="10" l="1"/>
  <c r="I109" i="10"/>
  <c r="K108" i="10"/>
  <c r="J109" i="10" l="1"/>
  <c r="I110" i="10"/>
  <c r="K109" i="10"/>
  <c r="J110" i="10" l="1"/>
  <c r="I111" i="10"/>
  <c r="K110" i="10"/>
  <c r="J111" i="10" l="1"/>
  <c r="I112" i="10"/>
  <c r="K112" i="10" s="1"/>
  <c r="K111" i="10"/>
  <c r="J112" i="10" l="1"/>
  <c r="I113" i="10"/>
  <c r="J113" i="10" l="1"/>
  <c r="I114" i="10"/>
  <c r="K113" i="10"/>
  <c r="J114" i="10" l="1"/>
  <c r="I115" i="10"/>
  <c r="K114" i="10"/>
  <c r="J115" i="10" l="1"/>
  <c r="I116" i="10"/>
  <c r="K115" i="10"/>
  <c r="J116" i="10" l="1"/>
  <c r="I117" i="10"/>
  <c r="K116" i="10"/>
  <c r="J117" i="10" l="1"/>
  <c r="I118" i="10"/>
  <c r="K117" i="10"/>
  <c r="J118" i="10" l="1"/>
  <c r="I119" i="10"/>
  <c r="K119" i="10" s="1"/>
  <c r="K118" i="10"/>
  <c r="J119" i="10" l="1"/>
  <c r="I120" i="10"/>
  <c r="J120" i="10" l="1"/>
  <c r="I121" i="10"/>
  <c r="K120" i="10"/>
  <c r="J121" i="10" l="1"/>
  <c r="I122" i="10"/>
  <c r="K121" i="10"/>
  <c r="J122" i="10" l="1"/>
  <c r="I123" i="10"/>
  <c r="K123" i="10" s="1"/>
  <c r="K122" i="10"/>
  <c r="J123" i="10" l="1"/>
  <c r="I124" i="10"/>
  <c r="J124" i="10" l="1"/>
  <c r="I125" i="10"/>
  <c r="K124" i="10"/>
  <c r="J125" i="10" l="1"/>
  <c r="I126" i="10"/>
  <c r="K125" i="10"/>
  <c r="J126" i="10" l="1"/>
  <c r="I127" i="10"/>
  <c r="K126" i="10"/>
  <c r="J127" i="10" l="1"/>
  <c r="I128" i="10"/>
  <c r="K127" i="10"/>
  <c r="J128" i="10" l="1"/>
  <c r="I129" i="10"/>
  <c r="K128" i="10"/>
  <c r="J129" i="10" l="1"/>
  <c r="I130" i="10"/>
  <c r="K129" i="10"/>
  <c r="J130" i="10" l="1"/>
  <c r="I131" i="10"/>
  <c r="K130" i="10"/>
  <c r="J131" i="10" l="1"/>
  <c r="I132" i="10"/>
  <c r="K131" i="10"/>
  <c r="J132" i="10" l="1"/>
  <c r="I133" i="10"/>
  <c r="K132" i="10"/>
  <c r="J133" i="10" l="1"/>
  <c r="I134" i="10"/>
  <c r="K133" i="10"/>
  <c r="J134" i="10" l="1"/>
  <c r="I135" i="10"/>
  <c r="K134" i="10"/>
  <c r="J135" i="10" l="1"/>
  <c r="I136" i="10"/>
  <c r="K135" i="10"/>
  <c r="J136" i="10" l="1"/>
  <c r="I137" i="10"/>
  <c r="K136" i="10"/>
  <c r="J137" i="10" l="1"/>
  <c r="I138" i="10"/>
  <c r="K137" i="10"/>
  <c r="J138" i="10" l="1"/>
  <c r="I139" i="10"/>
  <c r="K138" i="10"/>
  <c r="J139" i="10" l="1"/>
  <c r="I140" i="10"/>
  <c r="K139" i="10"/>
  <c r="J140" i="10" l="1"/>
  <c r="I141" i="10"/>
  <c r="K140" i="10"/>
  <c r="J141" i="10" l="1"/>
  <c r="I142" i="10"/>
  <c r="K141" i="10"/>
  <c r="J142" i="10" l="1"/>
  <c r="I143" i="10"/>
  <c r="K142" i="10"/>
  <c r="J143" i="10" l="1"/>
  <c r="I144" i="10"/>
  <c r="K143" i="10"/>
  <c r="J144" i="10" l="1"/>
  <c r="I145" i="10"/>
  <c r="K144" i="10"/>
  <c r="J145" i="10" l="1"/>
  <c r="I146" i="10"/>
  <c r="K145" i="10"/>
  <c r="J146" i="10" l="1"/>
  <c r="I147" i="10"/>
  <c r="K146" i="10"/>
  <c r="J147" i="10" l="1"/>
  <c r="I148" i="10"/>
  <c r="K147" i="10"/>
  <c r="J148" i="10" l="1"/>
  <c r="I149" i="10"/>
  <c r="K148" i="10"/>
  <c r="J149" i="10" l="1"/>
  <c r="I150" i="10"/>
  <c r="K150" i="10" s="1"/>
  <c r="K149" i="10"/>
  <c r="J150" i="10" l="1"/>
  <c r="I151" i="10"/>
  <c r="J151" i="10" l="1"/>
  <c r="I152" i="10"/>
  <c r="K151" i="10"/>
  <c r="J152" i="10" l="1"/>
  <c r="I153" i="10"/>
  <c r="K152" i="10"/>
  <c r="J153" i="10" l="1"/>
  <c r="I154" i="10"/>
  <c r="K153" i="10"/>
  <c r="J154" i="10" l="1"/>
  <c r="I155" i="10"/>
  <c r="K154" i="10"/>
  <c r="J155" i="10" l="1"/>
  <c r="I156" i="10"/>
  <c r="K155" i="10"/>
  <c r="J156" i="10" l="1"/>
  <c r="I157" i="10"/>
  <c r="K156" i="10"/>
  <c r="J157" i="10" l="1"/>
  <c r="I158" i="10"/>
  <c r="K157" i="10"/>
  <c r="J158" i="10" l="1"/>
  <c r="I159" i="10"/>
  <c r="K158" i="10"/>
  <c r="J159" i="10" l="1"/>
  <c r="I160" i="10"/>
  <c r="K159" i="10"/>
  <c r="J160" i="10" l="1"/>
  <c r="I161" i="10"/>
  <c r="K160" i="10"/>
  <c r="J161" i="10" l="1"/>
  <c r="I162" i="10"/>
  <c r="K161" i="10"/>
  <c r="J162" i="10" l="1"/>
  <c r="I163" i="10"/>
  <c r="K162" i="10"/>
  <c r="J163" i="10" l="1"/>
  <c r="I164" i="10"/>
  <c r="K163" i="10"/>
  <c r="J164" i="10" l="1"/>
  <c r="I165" i="10"/>
  <c r="K164" i="10"/>
  <c r="J165" i="10" l="1"/>
  <c r="I166" i="10"/>
  <c r="K165" i="10"/>
  <c r="J166" i="10" l="1"/>
  <c r="I167" i="10"/>
  <c r="K166" i="10"/>
  <c r="J167" i="10" l="1"/>
  <c r="I168" i="10"/>
  <c r="K167" i="10"/>
  <c r="J168" i="10" l="1"/>
  <c r="I169" i="10"/>
  <c r="K169" i="10" s="1"/>
  <c r="K168" i="10"/>
  <c r="J169" i="10" l="1"/>
  <c r="I170" i="10"/>
  <c r="J170" i="10" l="1"/>
  <c r="I171" i="10"/>
  <c r="K170" i="10"/>
  <c r="J171" i="10" l="1"/>
  <c r="I172" i="10"/>
  <c r="K171" i="10"/>
  <c r="J172" i="10" l="1"/>
  <c r="I173" i="10"/>
  <c r="K172" i="10"/>
  <c r="J173" i="10" l="1"/>
  <c r="I174" i="10"/>
  <c r="K173" i="10"/>
  <c r="J174" i="10" l="1"/>
  <c r="I175" i="10"/>
  <c r="K174" i="10"/>
  <c r="J175" i="10" l="1"/>
  <c r="I176" i="10"/>
  <c r="K176" i="10" s="1"/>
  <c r="K175" i="10"/>
  <c r="J176" i="10" l="1"/>
  <c r="I177" i="10"/>
  <c r="J177" i="10" l="1"/>
  <c r="I178" i="10"/>
  <c r="K177" i="10"/>
  <c r="J178" i="10" l="1"/>
  <c r="I179" i="10"/>
  <c r="K178" i="10"/>
  <c r="J179" i="10" l="1"/>
  <c r="I180" i="10"/>
  <c r="K179" i="10"/>
  <c r="J180" i="10" l="1"/>
  <c r="I181" i="10"/>
  <c r="K180" i="10"/>
  <c r="J181" i="10" l="1"/>
  <c r="I182" i="10"/>
  <c r="K181" i="10"/>
  <c r="J182" i="10" l="1"/>
  <c r="I183" i="10"/>
  <c r="K182" i="10"/>
  <c r="J183" i="10" l="1"/>
  <c r="I184" i="10"/>
  <c r="K183" i="10"/>
  <c r="J184" i="10" l="1"/>
  <c r="I185" i="10"/>
  <c r="K184" i="10"/>
  <c r="J185" i="10" l="1"/>
  <c r="I186" i="10"/>
  <c r="K185" i="10"/>
  <c r="J186" i="10" l="1"/>
  <c r="I187" i="10"/>
  <c r="K186" i="10"/>
  <c r="J187" i="10" l="1"/>
  <c r="I188" i="10"/>
  <c r="K187" i="10"/>
  <c r="J188" i="10" l="1"/>
  <c r="I189" i="10"/>
  <c r="K188" i="10"/>
  <c r="J189" i="10" l="1"/>
  <c r="I190" i="10"/>
  <c r="K189" i="10"/>
  <c r="J190" i="10" l="1"/>
  <c r="I191" i="10"/>
  <c r="K190" i="10"/>
  <c r="J191" i="10" l="1"/>
  <c r="I192" i="10"/>
  <c r="K191" i="10"/>
  <c r="J192" i="10" l="1"/>
  <c r="I193" i="10"/>
  <c r="K193" i="10" s="1"/>
  <c r="K192" i="10"/>
  <c r="J193" i="10" l="1"/>
  <c r="I194" i="10"/>
  <c r="J194" i="10" l="1"/>
  <c r="I195" i="10"/>
  <c r="K194" i="10"/>
  <c r="J195" i="10" l="1"/>
  <c r="I196" i="10"/>
  <c r="K195" i="10"/>
  <c r="J196" i="10" l="1"/>
  <c r="I197" i="10"/>
  <c r="K196" i="10"/>
  <c r="J197" i="10" l="1"/>
  <c r="I198" i="10"/>
  <c r="K197" i="10"/>
  <c r="J198" i="10" l="1"/>
  <c r="I199" i="10"/>
  <c r="K198" i="10"/>
  <c r="J199" i="10" l="1"/>
  <c r="I200" i="10"/>
  <c r="K199" i="10"/>
  <c r="J200" i="10" l="1"/>
  <c r="I201" i="10"/>
  <c r="K200" i="10"/>
  <c r="J201" i="10" l="1"/>
  <c r="I202" i="10"/>
  <c r="K201" i="10"/>
  <c r="J202" i="10" l="1"/>
  <c r="I203" i="10"/>
  <c r="K202" i="10"/>
  <c r="J203" i="10" l="1"/>
  <c r="I204" i="10"/>
  <c r="K203" i="10"/>
  <c r="J204" i="10" l="1"/>
  <c r="I205" i="10"/>
  <c r="K204" i="10"/>
  <c r="J205" i="10" l="1"/>
  <c r="I206" i="10"/>
  <c r="K205" i="10"/>
  <c r="J206" i="10" l="1"/>
  <c r="I207" i="10"/>
  <c r="K206" i="10"/>
  <c r="J207" i="10" l="1"/>
  <c r="I208" i="10"/>
  <c r="K207" i="10"/>
  <c r="J208" i="10" l="1"/>
  <c r="I209" i="10"/>
  <c r="K208" i="10"/>
  <c r="J209" i="10" l="1"/>
  <c r="I210" i="10"/>
  <c r="K209" i="10"/>
  <c r="J210" i="10" l="1"/>
  <c r="I211" i="10"/>
  <c r="K210" i="10"/>
  <c r="J211" i="10" l="1"/>
  <c r="I212" i="10"/>
  <c r="K211" i="10"/>
  <c r="J212" i="10" l="1"/>
  <c r="I213" i="10"/>
  <c r="K212" i="10"/>
  <c r="J213" i="10" l="1"/>
  <c r="I214" i="10"/>
  <c r="K213" i="10"/>
  <c r="J214" i="10" l="1"/>
  <c r="I215" i="10"/>
  <c r="K214" i="10"/>
  <c r="J215" i="10" l="1"/>
  <c r="I216" i="10"/>
  <c r="K215" i="10"/>
  <c r="J216" i="10" l="1"/>
  <c r="I217" i="10"/>
  <c r="K216" i="10"/>
  <c r="J217" i="10" l="1"/>
  <c r="I218" i="10"/>
  <c r="K217" i="10"/>
  <c r="J218" i="10" l="1"/>
  <c r="I219" i="10"/>
  <c r="K218" i="10"/>
  <c r="J219" i="10" l="1"/>
  <c r="I220" i="10"/>
  <c r="K219" i="10"/>
  <c r="J220" i="10" l="1"/>
  <c r="I221" i="10"/>
  <c r="K220" i="10"/>
  <c r="J221" i="10" l="1"/>
  <c r="J15" i="10" a="1"/>
  <c r="J15" i="10" s="1"/>
  <c r="J16" i="10" a="1"/>
  <c r="J16" i="10" s="1"/>
  <c r="J12" i="10" a="1"/>
  <c r="J12" i="10" s="1"/>
  <c r="J13" i="10" a="1"/>
  <c r="J13" i="10" s="1"/>
  <c r="J17" i="10" a="1"/>
  <c r="J17" i="10" s="1"/>
  <c r="J11" i="10" a="1"/>
  <c r="J11" i="10" s="1"/>
  <c r="J14" i="10" a="1"/>
  <c r="J14" i="10" s="1"/>
  <c r="J18" i="10" a="1"/>
  <c r="J18" i="10" s="1"/>
  <c r="K221" i="10"/>
  <c r="K18" i="10" l="1" a="1"/>
  <c r="K18" i="10" s="1"/>
  <c r="O18" i="10" s="1"/>
  <c r="K16" i="10" a="1"/>
  <c r="K16" i="10" s="1"/>
  <c r="O16" i="10" s="1"/>
  <c r="K14" i="10" a="1"/>
  <c r="K14" i="10" s="1"/>
  <c r="K15" i="10" a="1"/>
  <c r="K15" i="10" s="1"/>
  <c r="K12" i="10" a="1"/>
  <c r="K12" i="10" s="1"/>
  <c r="K13" i="10" a="1"/>
  <c r="K13" i="10" s="1"/>
  <c r="O13" i="10" s="1"/>
  <c r="K17" i="10" a="1"/>
  <c r="K17" i="10" s="1"/>
  <c r="O17" i="10" s="1"/>
  <c r="K11" i="10" a="1"/>
  <c r="K11" i="10" s="1"/>
  <c r="N15" i="10" l="1"/>
  <c r="O15" i="10"/>
  <c r="N11" i="10"/>
  <c r="O11" i="10"/>
  <c r="N12" i="10"/>
  <c r="O12" i="10"/>
  <c r="N14" i="10"/>
  <c r="O14" i="10"/>
  <c r="R15" i="10"/>
  <c r="N18" i="10"/>
  <c r="R18" i="10"/>
  <c r="N16" i="10"/>
  <c r="R16" i="10"/>
  <c r="R12" i="10"/>
  <c r="N13" i="10"/>
  <c r="R13" i="10"/>
  <c r="R14" i="10"/>
  <c r="R11" i="10"/>
  <c r="R17" i="10"/>
  <c r="N17" i="10"/>
  <c r="N19" i="10"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<sst xmlns="http://schemas.openxmlformats.org/spreadsheetml/2006/main" count="41" uniqueCount="37">
  <si>
    <t>Market Premium</t>
  </si>
  <si>
    <t>Price CDS</t>
  </si>
  <si>
    <t>Inputs</t>
  </si>
  <si>
    <t>Running</t>
  </si>
  <si>
    <t>Up-front</t>
  </si>
  <si>
    <t>Hazard Rate</t>
  </si>
  <si>
    <t>Risky Annuity</t>
  </si>
  <si>
    <t>Default Leg</t>
  </si>
  <si>
    <t>MTM</t>
  </si>
  <si>
    <t>Premium</t>
  </si>
  <si>
    <t>Interest Rate</t>
  </si>
  <si>
    <t>PD</t>
  </si>
  <si>
    <t>RDF</t>
  </si>
  <si>
    <t>Spread</t>
  </si>
  <si>
    <t>Hazard rate</t>
  </si>
  <si>
    <t>Survival</t>
  </si>
  <si>
    <t>Approx Surv</t>
  </si>
  <si>
    <t>Accurate</t>
  </si>
  <si>
    <t>Approximate</t>
  </si>
  <si>
    <t xml:space="preserve">Numerical </t>
  </si>
  <si>
    <t>Analytical</t>
  </si>
  <si>
    <t>XXX</t>
  </si>
  <si>
    <t>YYY</t>
  </si>
  <si>
    <t>ZZZ</t>
  </si>
  <si>
    <t>ZYX</t>
  </si>
  <si>
    <t>US May 2023</t>
  </si>
  <si>
    <t>Flat</t>
  </si>
  <si>
    <t>Interpolation</t>
  </si>
  <si>
    <t>Counterparty</t>
  </si>
  <si>
    <t>DF</t>
  </si>
  <si>
    <t>Fair Prem</t>
  </si>
  <si>
    <t>LGD</t>
  </si>
  <si>
    <t>PWL</t>
  </si>
  <si>
    <t>Blue = Inputs</t>
  </si>
  <si>
    <t>Grey = Fixed</t>
  </si>
  <si>
    <t>White = Calculations</t>
  </si>
  <si>
    <t>Green = Results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</si>
</sst>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_-* #,##0\ _F_-;\-* #,##0\ _F_-;_-* &quot;-&quot;\ _F_-;_-@_-"/>
    <numFmt numFmtId="165" formatCode="_-* #,##0.00\ _F_-;\-* #,##0.00\ _F_-;_-* &quot;-&quot;??\ _F_-;_-@_-"/>
    <numFmt numFmtId="166" formatCode="_-* #,##0\ &quot;F&quot;_-;\-* #,##0\ &quot;F&quot;_-;_-* &quot;-&quot;\ &quot;F&quot;_-;_-@_-"/>
    <numFmt numFmtId="167" formatCode="_-* #,##0.00\ &quot;F&quot;_-;\-* #,##0.00\ &quot;F&quot;_-;_-* &quot;-&quot;??\ &quot;F&quot;_-;_-@_-"/>
    <numFmt numFmtId="168" formatCode="0.000000%"/>
    <numFmt numFmtId="169" formatCode="#,##0.0;\-#,##0.0"/>
    <numFmt numFmtId="170" formatCode="0.00000"/>
    <numFmt numFmtId="171" formatCode="0.0000"/>
    <numFmt numFmtId="172" formatCode="0.000%"/>
    <numFmt numFmtId="173" formatCode="0.000"/>
    <numFmt numFmtId="174" formatCode="0.000000"/>
    <numFmt numFmtId="175" formatCode="_-* #,##0.0000_-;\-* #,##0.0000_-;_-* &quot;-&quot;??_-;_-@_-"/>
    <numFmt numFmtId="176" formatCode="0.0"/>
    <numFmt numFmtId="177" formatCode="_-* #,##0_-;\-* #,##0_-;_-* &quot;-&quot;??_-;_-@_-"/>
  </numFmts>
  <fonts count="34" x14ac:knownFonts="1">
    <font>
      <sz val="10"/>
      <name val="Arial"/>
    </font>
    <font>
      <sz val="11"/>
      <color theme="1"/>
      <name val="Calibri"/>
      <family val="2"/>
      <scheme val="minor"/>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MS Sans Serif"/>
      <family val="2"/>
    </font>
    <font>
      <sz val="8.5"/>
      <name val="MS Sans Serif"/>
      <family val="2"/>
    </font>
    <font>
      <i/>
      <sz val="11"/>
      <color indexed="23"/>
      <name val="Calibri"/>
      <family val="2"/>
    </font>
    <font>
      <sz val="11"/>
      <color indexed="17"/>
      <name val="Calibri"/>
      <family val="2"/>
    </font>
    <font>
      <b/>
      <sz val="10"/>
      <name val="MS Sans Serif"/>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i/>
      <sz val="10"/>
      <name val="Arial"/>
      <family val="2"/>
    </font>
    <font>
      <b/>
      <sz val="24"/>
      <name val="MS Sans Serif"/>
      <family val="2"/>
    </font>
    <font>
      <b/>
      <sz val="18"/>
      <color indexed="56"/>
      <name val="Cambria"/>
      <family val="2"/>
    </font>
    <font>
      <b/>
      <sz val="11"/>
      <color indexed="8"/>
      <name val="Calibri"/>
      <family val="2"/>
    </font>
    <font>
      <sz val="11"/>
      <color indexed="10"/>
      <name val="Calibri"/>
      <family val="2"/>
    </font>
    <font>
      <b/>
      <sz val="11"/>
      <name val="Arial"/>
      <family val="2"/>
    </font>
    <font>
      <sz val="10"/>
      <color indexed="10"/>
      <name val="Arial"/>
      <family val="2"/>
    </font>
    <font>
      <sz val="10"/>
      <color rgb="FF000000"/>
      <name val="Arial"/>
      <family val="2"/>
    </font>
    <font>
      <sz val="10"/>
      <color indexed="8"/>
      <name val="Arial"/>
      <family val="2"/>
    </font>
    <font>
      <sz val="11"/>
      <color indexed="8"/>
      <name val="Calibri"/>
      <family val="2"/>
      <scheme val="minor"/>
    </font>
    <font>
      <sz val="11"/>
      <name val="Calibri"/>
      <family val="2"/>
      <scheme val="minor"/>
    </font>
    <font>
      <b/>
      <i/>
      <sz val="11"/>
      <color indexed="8"/>
      <name val="Calibri"/>
      <family val="2"/>
      <scheme val="minor"/>
    </font>
    <font>
      <sz val="11"/>
      <color rgb="FFFF0000"/>
      <name val="Calibri"/>
      <family val="2"/>
      <scheme val="minor"/>
    </font>
    <font>
      <sz val="11"/>
      <color indexed="10"/>
      <name val="Calibri"/>
      <family val="2"/>
      <scheme val="minor"/>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9"/>
      </patternFill>
    </fill>
    <fill>
      <patternFill patternType="darkGray">
        <fgColor indexed="9"/>
        <bgColor indexed="43"/>
      </patternFill>
    </fill>
    <fill>
      <patternFill patternType="mediumGray">
        <fgColor indexed="9"/>
        <bgColor indexed="22"/>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44"/>
        <bgColor indexed="64"/>
      </patternFill>
    </fill>
    <fill>
      <patternFill patternType="solid">
        <fgColor theme="3" tint="0.79998168889431442"/>
        <bgColor indexed="64"/>
      </patternFill>
    </fill>
    <fill>
      <patternFill patternType="solid">
        <fgColor theme="6" tint="0.79998168889431442"/>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right/>
      <top style="thin">
        <color indexed="62"/>
      </top>
      <bottom style="double">
        <color indexed="62"/>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1">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3" borderId="0" applyNumberFormat="0" applyBorder="0" applyAlignment="0" applyProtection="0"/>
    <xf numFmtId="0" fontId="6" fillId="20" borderId="1" applyNumberFormat="0" applyAlignment="0" applyProtection="0"/>
    <xf numFmtId="0" fontId="7" fillId="21" borderId="2" applyNumberFormat="0" applyAlignment="0" applyProtection="0"/>
    <xf numFmtId="43" fontId="2" fillId="0" borderId="0" applyFont="0" applyFill="0" applyBorder="0" applyAlignment="0" applyProtection="0"/>
    <xf numFmtId="0" fontId="8" fillId="22" borderId="3" applyNumberFormat="0" applyFont="0" applyBorder="0" applyAlignment="0" applyProtection="0">
      <alignment horizontal="centerContinuous"/>
    </xf>
    <xf numFmtId="0" fontId="9" fillId="23" borderId="4" applyNumberFormat="0" applyBorder="0">
      <alignment horizontal="left"/>
    </xf>
    <xf numFmtId="0" fontId="10" fillId="0" borderId="0" applyNumberFormat="0" applyFill="0" applyBorder="0" applyAlignment="0" applyProtection="0"/>
    <xf numFmtId="0" fontId="11" fillId="4" borderId="0" applyNumberFormat="0" applyBorder="0" applyAlignment="0" applyProtection="0"/>
    <xf numFmtId="0" fontId="12" fillId="24" borderId="5" applyNumberFormat="0" applyFont="0" applyBorder="0" applyAlignment="0">
      <alignment horizontal="centerContinuous"/>
    </xf>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7" borderId="1" applyNumberFormat="0" applyAlignment="0" applyProtection="0"/>
    <xf numFmtId="0" fontId="17" fillId="0" borderId="9" applyNumberFormat="0" applyFill="0" applyAlignment="0" applyProtection="0"/>
    <xf numFmtId="164"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8" fontId="2" fillId="0" borderId="0">
      <alignment horizontal="right"/>
    </xf>
    <xf numFmtId="0" fontId="18" fillId="25" borderId="0" applyNumberFormat="0" applyBorder="0" applyAlignment="0" applyProtection="0"/>
    <xf numFmtId="0" fontId="3" fillId="0" borderId="0"/>
    <xf numFmtId="0" fontId="2" fillId="0" borderId="0"/>
    <xf numFmtId="0" fontId="2" fillId="0" borderId="0"/>
    <xf numFmtId="0" fontId="3" fillId="26" borderId="10" applyNumberFormat="0" applyFont="0" applyAlignment="0" applyProtection="0"/>
    <xf numFmtId="0" fontId="19" fillId="20" borderId="11" applyNumberFormat="0" applyAlignment="0" applyProtection="0"/>
    <xf numFmtId="9" fontId="2" fillId="0" borderId="0" applyFont="0" applyFill="0" applyBorder="0" applyAlignment="0" applyProtection="0"/>
    <xf numFmtId="0" fontId="20" fillId="27" borderId="12">
      <alignment horizontal="center"/>
    </xf>
    <xf numFmtId="0" fontId="2" fillId="0" borderId="0">
      <alignment horizontal="left" wrapText="1"/>
    </xf>
    <xf numFmtId="0" fontId="21" fillId="0" borderId="0">
      <alignment horizontal="center"/>
    </xf>
    <xf numFmtId="0" fontId="22" fillId="0" borderId="0" applyNumberFormat="0" applyFill="0" applyBorder="0" applyAlignment="0" applyProtection="0"/>
    <xf numFmtId="0" fontId="23" fillId="0" borderId="13" applyNumberFormat="0" applyFill="0" applyAlignment="0" applyProtection="0"/>
    <xf numFmtId="0" fontId="24" fillId="0" borderId="0" applyNumberFormat="0" applyFill="0" applyBorder="0" applyAlignment="0" applyProtection="0"/>
    <xf numFmtId="0" fontId="25" fillId="28" borderId="0">
      <alignment horizontal="right"/>
    </xf>
    <xf numFmtId="169" fontId="2" fillId="0" borderId="0">
      <alignment horizontal="center"/>
    </xf>
    <xf numFmtId="0" fontId="2" fillId="0" borderId="0"/>
  </cellStyleXfs>
  <cellXfs count="92">
    <xf numFmtId="0" fontId="0" fillId="0" borderId="0" xfId="0"/>
    <xf numFmtId="0" fontId="2" fillId="27" borderId="0" xfId="47" applyFill="1"/>
    <xf numFmtId="172" fontId="26" fillId="0" borderId="0" xfId="51" applyNumberFormat="1" applyFont="1" applyBorder="1"/>
    <xf numFmtId="172" fontId="2" fillId="0" borderId="0" xfId="51" applyNumberFormat="1" applyBorder="1" applyProtection="1">
      <protection locked="0"/>
    </xf>
    <xf numFmtId="172" fontId="26" fillId="0" borderId="0" xfId="51" applyNumberFormat="1" applyFont="1" applyBorder="1" applyProtection="1"/>
    <xf numFmtId="10" fontId="2" fillId="0" borderId="0" xfId="51" applyNumberFormat="1" applyFont="1" applyBorder="1" applyProtection="1"/>
    <xf numFmtId="172" fontId="2" fillId="0" borderId="0" xfId="51" applyNumberFormat="1" applyFont="1" applyBorder="1" applyProtection="1"/>
    <xf numFmtId="172" fontId="2" fillId="0" borderId="0" xfId="51" applyNumberFormat="1" applyBorder="1" applyProtection="1"/>
    <xf numFmtId="0" fontId="2" fillId="0" borderId="0" xfId="48"/>
    <xf numFmtId="172" fontId="2" fillId="0" borderId="0" xfId="51" applyNumberFormat="1" applyFont="1" applyBorder="1" applyProtection="1">
      <protection locked="0"/>
    </xf>
    <xf numFmtId="0" fontId="2" fillId="0" borderId="0" xfId="60"/>
    <xf numFmtId="10" fontId="2" fillId="0" borderId="0" xfId="51" applyNumberFormat="1" applyFont="1" applyBorder="1" applyProtection="1">
      <protection locked="0"/>
    </xf>
    <xf numFmtId="176" fontId="2" fillId="0" borderId="0" xfId="48" applyNumberFormat="1" applyAlignment="1">
      <alignment vertical="top" wrapText="1"/>
    </xf>
    <xf numFmtId="176" fontId="2" fillId="0" borderId="0" xfId="60" applyNumberFormat="1"/>
    <xf numFmtId="176" fontId="28" fillId="0" borderId="0" xfId="46" applyNumberFormat="1" applyFont="1"/>
    <xf numFmtId="2" fontId="2" fillId="0" borderId="0" xfId="60" applyNumberFormat="1"/>
    <xf numFmtId="0" fontId="29" fillId="0" borderId="0" xfId="46" applyFont="1"/>
    <xf numFmtId="0" fontId="30" fillId="0" borderId="0" xfId="60" applyFont="1"/>
    <xf numFmtId="0" fontId="29" fillId="0" borderId="22" xfId="46" applyFont="1" applyBorder="1" applyAlignment="1">
      <alignment horizontal="center"/>
    </xf>
    <xf numFmtId="0" fontId="29" fillId="0" borderId="14" xfId="46" applyFont="1" applyBorder="1" applyAlignment="1">
      <alignment horizontal="center"/>
    </xf>
    <xf numFmtId="0" fontId="29" fillId="0" borderId="23" xfId="46" applyFont="1" applyBorder="1" applyAlignment="1">
      <alignment horizontal="center"/>
    </xf>
    <xf numFmtId="0" fontId="29" fillId="0" borderId="24" xfId="46" applyFont="1" applyBorder="1" applyAlignment="1">
      <alignment horizontal="center"/>
    </xf>
    <xf numFmtId="0" fontId="29" fillId="0" borderId="25" xfId="46" applyFont="1" applyBorder="1" applyAlignment="1">
      <alignment horizontal="center"/>
    </xf>
    <xf numFmtId="0" fontId="29" fillId="0" borderId="15" xfId="46" applyFont="1" applyBorder="1" applyAlignment="1">
      <alignment horizontal="center"/>
    </xf>
    <xf numFmtId="0" fontId="29" fillId="0" borderId="16" xfId="46" applyFont="1" applyBorder="1" applyAlignment="1">
      <alignment horizontal="center"/>
    </xf>
    <xf numFmtId="0" fontId="29" fillId="0" borderId="22" xfId="46" applyFont="1" applyBorder="1"/>
    <xf numFmtId="0" fontId="29" fillId="0" borderId="24" xfId="46" applyFont="1" applyBorder="1"/>
    <xf numFmtId="0" fontId="29" fillId="0" borderId="26" xfId="46" applyFont="1" applyBorder="1"/>
    <xf numFmtId="0" fontId="29" fillId="0" borderId="28" xfId="46" applyFont="1" applyBorder="1"/>
    <xf numFmtId="0" fontId="29" fillId="0" borderId="31" xfId="46" applyFont="1" applyBorder="1"/>
    <xf numFmtId="172" fontId="30" fillId="0" borderId="0" xfId="51" applyNumberFormat="1" applyFont="1"/>
    <xf numFmtId="172" fontId="29" fillId="0" borderId="0" xfId="51" applyNumberFormat="1" applyFont="1"/>
    <xf numFmtId="175" fontId="29" fillId="0" borderId="0" xfId="28" applyNumberFormat="1" applyFont="1"/>
    <xf numFmtId="172" fontId="32" fillId="0" borderId="0" xfId="51" applyNumberFormat="1" applyFont="1" applyFill="1" applyBorder="1" applyProtection="1"/>
    <xf numFmtId="10" fontId="30" fillId="0" borderId="0" xfId="51" applyNumberFormat="1" applyFont="1" applyBorder="1" applyProtection="1"/>
    <xf numFmtId="172" fontId="33" fillId="0" borderId="0" xfId="51" applyNumberFormat="1" applyFont="1" applyBorder="1" applyProtection="1"/>
    <xf numFmtId="170" fontId="29" fillId="0" borderId="0" xfId="46" applyNumberFormat="1" applyFont="1"/>
    <xf numFmtId="2" fontId="30" fillId="0" borderId="34" xfId="60" applyNumberFormat="1" applyFont="1" applyBorder="1" applyAlignment="1">
      <alignment horizontal="center"/>
    </xf>
    <xf numFmtId="0" fontId="30" fillId="0" borderId="35" xfId="60" applyFont="1" applyBorder="1"/>
    <xf numFmtId="0" fontId="29" fillId="0" borderId="35" xfId="46" applyFont="1" applyBorder="1" applyAlignment="1">
      <alignment horizontal="center"/>
    </xf>
    <xf numFmtId="0" fontId="29" fillId="0" borderId="36" xfId="46" applyFont="1" applyBorder="1" applyAlignment="1">
      <alignment horizontal="center"/>
    </xf>
    <xf numFmtId="0" fontId="29" fillId="0" borderId="37" xfId="46" applyFont="1" applyBorder="1" applyAlignment="1">
      <alignment horizontal="center"/>
    </xf>
    <xf numFmtId="172" fontId="30" fillId="0" borderId="0" xfId="51" applyNumberFormat="1" applyFont="1" applyBorder="1" applyProtection="1"/>
    <xf numFmtId="171" fontId="29" fillId="0" borderId="0" xfId="46" applyNumberFormat="1" applyFont="1"/>
    <xf numFmtId="2" fontId="29" fillId="0" borderId="28" xfId="46" applyNumberFormat="1" applyFont="1" applyBorder="1"/>
    <xf numFmtId="173" fontId="30" fillId="0" borderId="17" xfId="60" applyNumberFormat="1" applyFont="1" applyBorder="1"/>
    <xf numFmtId="10" fontId="1" fillId="0" borderId="17" xfId="51" applyNumberFormat="1" applyFont="1" applyBorder="1" applyProtection="1"/>
    <xf numFmtId="10" fontId="1" fillId="0" borderId="0" xfId="51" applyNumberFormat="1" applyFont="1" applyBorder="1" applyProtection="1"/>
    <xf numFmtId="10" fontId="1" fillId="0" borderId="17" xfId="51" applyNumberFormat="1" applyFont="1" applyBorder="1"/>
    <xf numFmtId="10" fontId="1" fillId="0" borderId="18" xfId="51" applyNumberFormat="1" applyFont="1" applyFill="1" applyBorder="1" applyProtection="1"/>
    <xf numFmtId="10" fontId="29" fillId="0" borderId="0" xfId="51" applyNumberFormat="1" applyFont="1"/>
    <xf numFmtId="10" fontId="30" fillId="0" borderId="0" xfId="51" applyNumberFormat="1" applyFont="1" applyBorder="1" applyAlignment="1" applyProtection="1">
      <alignment vertical="top" wrapText="1"/>
    </xf>
    <xf numFmtId="10" fontId="30" fillId="0" borderId="0" xfId="51" applyNumberFormat="1" applyFont="1" applyAlignment="1">
      <alignment vertical="top" wrapText="1"/>
    </xf>
    <xf numFmtId="177" fontId="29" fillId="0" borderId="0" xfId="28" applyNumberFormat="1" applyFont="1"/>
    <xf numFmtId="2" fontId="29" fillId="0" borderId="0" xfId="46" applyNumberFormat="1" applyFont="1"/>
    <xf numFmtId="173" fontId="29" fillId="0" borderId="0" xfId="46" applyNumberFormat="1" applyFont="1"/>
    <xf numFmtId="2" fontId="29" fillId="0" borderId="31" xfId="46" applyNumberFormat="1" applyFont="1" applyBorder="1"/>
    <xf numFmtId="173" fontId="30" fillId="0" borderId="19" xfId="60" applyNumberFormat="1" applyFont="1" applyBorder="1"/>
    <xf numFmtId="10" fontId="1" fillId="0" borderId="19" xfId="51" applyNumberFormat="1" applyFont="1" applyBorder="1" applyProtection="1"/>
    <xf numFmtId="10" fontId="1" fillId="0" borderId="20" xfId="51" applyNumberFormat="1" applyFont="1" applyBorder="1" applyProtection="1"/>
    <xf numFmtId="10" fontId="1" fillId="0" borderId="19" xfId="51" applyNumberFormat="1" applyFont="1" applyBorder="1"/>
    <xf numFmtId="10" fontId="1" fillId="0" borderId="21" xfId="51" applyNumberFormat="1" applyFont="1" applyFill="1" applyBorder="1" applyProtection="1"/>
    <xf numFmtId="174" fontId="29" fillId="0" borderId="0" xfId="46" applyNumberFormat="1" applyFont="1"/>
    <xf numFmtId="2" fontId="30" fillId="0" borderId="0" xfId="60" applyNumberFormat="1" applyFont="1"/>
    <xf numFmtId="172" fontId="30" fillId="0" borderId="0" xfId="51" applyNumberFormat="1" applyFont="1" applyBorder="1" applyProtection="1">
      <protection locked="0"/>
    </xf>
    <xf numFmtId="10" fontId="30" fillId="29" borderId="27" xfId="46" applyNumberFormat="1" applyFont="1" applyFill="1" applyBorder="1" applyProtection="1">
      <protection locked="0"/>
    </xf>
    <xf numFmtId="9" fontId="30" fillId="29" borderId="30" xfId="46" applyNumberFormat="1" applyFont="1" applyFill="1" applyBorder="1" applyProtection="1">
      <protection locked="0"/>
    </xf>
    <xf numFmtId="0" fontId="30" fillId="29" borderId="30" xfId="46" applyFont="1" applyFill="1" applyBorder="1" applyAlignment="1">
      <alignment horizontal="right"/>
    </xf>
    <xf numFmtId="0" fontId="30" fillId="29" borderId="33" xfId="46" applyFont="1" applyFill="1" applyBorder="1" applyAlignment="1">
      <alignment horizontal="right"/>
    </xf>
    <xf numFmtId="10" fontId="30" fillId="29" borderId="29" xfId="51" applyNumberFormat="1" applyFont="1" applyFill="1" applyBorder="1" applyProtection="1">
      <protection locked="0"/>
    </xf>
    <xf numFmtId="9" fontId="30" fillId="29" borderId="30" xfId="51" applyFont="1" applyFill="1" applyBorder="1" applyProtection="1">
      <protection locked="0"/>
    </xf>
    <xf numFmtId="10" fontId="30" fillId="29" borderId="32" xfId="51" applyNumberFormat="1" applyFont="1" applyFill="1" applyBorder="1" applyProtection="1">
      <protection locked="0"/>
    </xf>
    <xf numFmtId="9" fontId="30" fillId="29" borderId="33" xfId="51" applyFont="1" applyFill="1" applyBorder="1" applyProtection="1">
      <protection locked="0"/>
    </xf>
    <xf numFmtId="171" fontId="30" fillId="0" borderId="17" xfId="46" applyNumberFormat="1" applyFont="1" applyBorder="1"/>
    <xf numFmtId="171" fontId="30" fillId="0" borderId="0" xfId="46" applyNumberFormat="1" applyFont="1"/>
    <xf numFmtId="170" fontId="30" fillId="0" borderId="17" xfId="46" applyNumberFormat="1" applyFont="1" applyBorder="1"/>
    <xf numFmtId="10" fontId="30" fillId="0" borderId="18" xfId="51" applyNumberFormat="1" applyFont="1" applyBorder="1" applyProtection="1"/>
    <xf numFmtId="171" fontId="30" fillId="0" borderId="19" xfId="46" applyNumberFormat="1" applyFont="1" applyBorder="1"/>
    <xf numFmtId="171" fontId="30" fillId="0" borderId="20" xfId="46" applyNumberFormat="1" applyFont="1" applyBorder="1"/>
    <xf numFmtId="170" fontId="30" fillId="0" borderId="19" xfId="46" applyNumberFormat="1" applyFont="1" applyBorder="1"/>
    <xf numFmtId="10" fontId="30" fillId="0" borderId="21" xfId="51" applyNumberFormat="1" applyFont="1" applyBorder="1" applyProtection="1"/>
    <xf numFmtId="10" fontId="30" fillId="29" borderId="28" xfId="51" applyNumberFormat="1" applyFont="1" applyFill="1" applyBorder="1" applyProtection="1">
      <protection locked="0"/>
    </xf>
    <xf numFmtId="10" fontId="30" fillId="29" borderId="31" xfId="51" applyNumberFormat="1" applyFont="1" applyFill="1" applyBorder="1" applyProtection="1">
      <protection locked="0"/>
    </xf>
    <xf numFmtId="172" fontId="30" fillId="30" borderId="0" xfId="51" applyNumberFormat="1" applyFont="1" applyFill="1" applyBorder="1" applyProtection="1"/>
    <xf numFmtId="172" fontId="30" fillId="30" borderId="20" xfId="51" applyNumberFormat="1" applyFont="1" applyFill="1" applyBorder="1" applyProtection="1"/>
    <xf numFmtId="10" fontId="30" fillId="30" borderId="30" xfId="51" applyNumberFormat="1" applyFont="1" applyFill="1" applyBorder="1" applyProtection="1"/>
    <xf numFmtId="10" fontId="30" fillId="30" borderId="33" xfId="51" applyNumberFormat="1" applyFont="1" applyFill="1" applyBorder="1" applyProtection="1"/>
    <xf numFmtId="0" fontId="31" fillId="0" borderId="22" xfId="46" applyFont="1" applyBorder="1" applyAlignment="1">
      <alignment horizontal="center"/>
    </xf>
    <xf numFmtId="0" fontId="31" fillId="0" borderId="14" xfId="46" applyFont="1" applyBorder="1" applyAlignment="1">
      <alignment horizontal="center"/>
    </xf>
    <xf numFmtId="0" fontId="29" fillId="0" borderId="22" xfId="46" applyFont="1" applyBorder="1" applyAlignment="1">
      <alignment horizontal="center"/>
    </xf>
    <xf numFmtId="0" fontId="29" fillId="0" borderId="14" xfId="46" applyFont="1" applyBorder="1" applyAlignment="1">
      <alignment horizontal="center"/>
    </xf>
    <xf numFmtId="0" fontId="31" fillId="0" borderId="0" xfId="46" applyFont="1" applyAlignment="1">
      <alignment horizontal="center"/>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Data" xfId="29" xr:uid="{00000000-0005-0000-0000-00001C000000}"/>
    <cellStyle name="DataInput" xfId="30" xr:uid="{00000000-0005-0000-0000-00001D000000}"/>
    <cellStyle name="Explanatory Text" xfId="31" builtinId="53" customBuiltin="1"/>
    <cellStyle name="Good" xfId="32" builtinId="26" customBuiltin="1"/>
    <cellStyle name="Header" xfId="33" xr:uid="{00000000-0005-0000-0000-000020000000}"/>
    <cellStyle name="Heading 1" xfId="34" builtinId="16" customBuiltin="1"/>
    <cellStyle name="Heading 2" xfId="35" builtinId="17" customBuiltin="1"/>
    <cellStyle name="Heading 3" xfId="36" builtinId="18" customBuiltin="1"/>
    <cellStyle name="Heading 4" xfId="37" builtinId="19" customBuiltin="1"/>
    <cellStyle name="Input" xfId="38" builtinId="20" customBuiltin="1"/>
    <cellStyle name="Linked Cell" xfId="39" builtinId="24" customBuiltin="1"/>
    <cellStyle name="Milliers [0]_rating factor" xfId="40" xr:uid="{00000000-0005-0000-0000-000027000000}"/>
    <cellStyle name="Milliers_rating factor" xfId="41" xr:uid="{00000000-0005-0000-0000-000028000000}"/>
    <cellStyle name="Monétaire [0]_rating factor" xfId="42" xr:uid="{00000000-0005-0000-0000-000029000000}"/>
    <cellStyle name="Monétaire_rating factor" xfId="43" xr:uid="{00000000-0005-0000-0000-00002A000000}"/>
    <cellStyle name="Month" xfId="44" xr:uid="{00000000-0005-0000-0000-00002B000000}"/>
    <cellStyle name="Neutral" xfId="45" builtinId="28" customBuiltin="1"/>
    <cellStyle name="Normal" xfId="0" builtinId="0"/>
    <cellStyle name="Normal 2" xfId="60" xr:uid="{190E146A-2D82-44E6-A1B8-973D6D9D5DFD}"/>
    <cellStyle name="Normal_CreditDerivsExamples" xfId="46" xr:uid="{00000000-0005-0000-0000-00002E000000}"/>
    <cellStyle name="Normal_LFS_CollateralandCntrptyRisk" xfId="47" xr:uid="{00000000-0005-0000-0000-00002F000000}"/>
    <cellStyle name="Normal_QTinRM3" xfId="48" xr:uid="{00000000-0005-0000-0000-000030000000}"/>
    <cellStyle name="Note" xfId="49" builtinId="10" customBuiltin="1"/>
    <cellStyle name="Output" xfId="50" builtinId="21" customBuiltin="1"/>
    <cellStyle name="Per cent" xfId="51" builtinId="5"/>
    <cellStyle name="PricingProducts" xfId="52" xr:uid="{00000000-0005-0000-0000-000034000000}"/>
    <cellStyle name="Style 1" xfId="53" xr:uid="{00000000-0005-0000-0000-000035000000}"/>
    <cellStyle name="TIMES" xfId="54" xr:uid="{00000000-0005-0000-0000-000036000000}"/>
    <cellStyle name="Title" xfId="55" builtinId="15" customBuiltin="1"/>
    <cellStyle name="Total" xfId="56" builtinId="25" customBuiltin="1"/>
    <cellStyle name="Warning Text" xfId="57" builtinId="11" customBuiltin="1"/>
    <cellStyle name="WASP_PLStyle" xfId="58" xr:uid="{00000000-0005-0000-0000-00003A000000}"/>
    <cellStyle name="Year" xfId="59" xr:uid="{00000000-0005-0000-0000-00003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'11.1 Risk-neutral PDs'!$J$20</c:f>
              <c:strCache>
                <c:ptCount val="1"/>
                <c:pt idx="0">
                  <c:v>Accurate</c:v>
                </c:pt>
              </c:strCache>
            </c:strRef>
          </c:tx>
          <c:spPr>
            <a:ln w="19050" cap="rnd">
              <a:solidFill>
                <a:schemeClr val="accent1"/>
              </a:solidFill>
              <a:round/>
            </a:ln>
            <a:effectLst/>
          </c:spPr>
          <c:marker>
            <c:symbol val="none"/>
          </c:marker>
          <c:xVal>
            <c:numRef>
              <c:f>'11.1 Risk-neutral PDs'!$E$21:$E$221</c:f>
              <c:numCache>
                <c:formatCode>0.00</c:formatCode>
                <c:ptCount val="201"/>
                <c:pt idx="0">
                  <c:v>0</c:v>
                </c:pt>
                <c:pt idx="1">
                  <c:v>0.05</c:v>
                </c:pt>
                <c:pt idx="2">
                  <c:v>0.1</c:v>
                </c:pt>
                <c:pt idx="3">
                  <c:v>0.15000000000000002</c:v>
                </c:pt>
                <c:pt idx="4">
                  <c:v>0.2</c:v>
                </c:pt>
                <c:pt idx="5">
                  <c:v>0.25</c:v>
                </c:pt>
                <c:pt idx="6">
                  <c:v>0.3</c:v>
                </c:pt>
                <c:pt idx="7">
                  <c:v>0.35</c:v>
                </c:pt>
                <c:pt idx="8">
                  <c:v>0.39999999999999997</c:v>
                </c:pt>
                <c:pt idx="9">
                  <c:v>0.44999999999999996</c:v>
                </c:pt>
                <c:pt idx="10">
                  <c:v>0.49999999999999994</c:v>
                </c:pt>
                <c:pt idx="11">
                  <c:v>0.54999999999999993</c:v>
                </c:pt>
                <c:pt idx="12">
                  <c:v>0.6</c:v>
                </c:pt>
                <c:pt idx="13">
                  <c:v>0.65</c:v>
                </c:pt>
                <c:pt idx="14">
                  <c:v>0.70000000000000007</c:v>
                </c:pt>
                <c:pt idx="15">
                  <c:v>0.75000000000000011</c:v>
                </c:pt>
                <c:pt idx="16">
                  <c:v>0.80000000000000016</c:v>
                </c:pt>
                <c:pt idx="17">
                  <c:v>0.8500000000000002</c:v>
                </c:pt>
                <c:pt idx="18">
                  <c:v>0.90000000000000024</c:v>
                </c:pt>
                <c:pt idx="19">
                  <c:v>0.95000000000000029</c:v>
                </c:pt>
                <c:pt idx="20">
                  <c:v>1</c:v>
                </c:pt>
                <c:pt idx="21">
                  <c:v>1.05</c:v>
                </c:pt>
                <c:pt idx="22">
                  <c:v>1.1000000000000001</c:v>
                </c:pt>
                <c:pt idx="23">
                  <c:v>1.1500000000000001</c:v>
                </c:pt>
                <c:pt idx="24">
                  <c:v>1.2000000000000002</c:v>
                </c:pt>
                <c:pt idx="25">
                  <c:v>1.2500000000000002</c:v>
                </c:pt>
                <c:pt idx="26">
                  <c:v>1.3000000000000003</c:v>
                </c:pt>
                <c:pt idx="27">
                  <c:v>1.3500000000000003</c:v>
                </c:pt>
                <c:pt idx="28">
                  <c:v>1.4000000000000004</c:v>
                </c:pt>
                <c:pt idx="29">
                  <c:v>1.4500000000000004</c:v>
                </c:pt>
                <c:pt idx="30">
                  <c:v>1.5000000000000004</c:v>
                </c:pt>
                <c:pt idx="31">
                  <c:v>1.5500000000000005</c:v>
                </c:pt>
                <c:pt idx="32">
                  <c:v>1.6000000000000005</c:v>
                </c:pt>
                <c:pt idx="33">
                  <c:v>1.6500000000000006</c:v>
                </c:pt>
                <c:pt idx="34">
                  <c:v>1.7000000000000006</c:v>
                </c:pt>
                <c:pt idx="35">
                  <c:v>1.7500000000000007</c:v>
                </c:pt>
                <c:pt idx="36">
                  <c:v>1.8000000000000007</c:v>
                </c:pt>
                <c:pt idx="37">
                  <c:v>1.8500000000000008</c:v>
                </c:pt>
                <c:pt idx="38">
                  <c:v>1.9000000000000008</c:v>
                </c:pt>
                <c:pt idx="39">
                  <c:v>1.9500000000000008</c:v>
                </c:pt>
                <c:pt idx="40">
                  <c:v>2</c:v>
                </c:pt>
                <c:pt idx="41">
                  <c:v>2.0499999999999998</c:v>
                </c:pt>
                <c:pt idx="42">
                  <c:v>2.0999999999999996</c:v>
                </c:pt>
                <c:pt idx="43">
                  <c:v>2.1499999999999995</c:v>
                </c:pt>
                <c:pt idx="44">
                  <c:v>2.1999999999999993</c:v>
                </c:pt>
                <c:pt idx="45">
                  <c:v>2.2499999999999991</c:v>
                </c:pt>
                <c:pt idx="46">
                  <c:v>2.2999999999999989</c:v>
                </c:pt>
                <c:pt idx="47">
                  <c:v>2.3499999999999988</c:v>
                </c:pt>
                <c:pt idx="48">
                  <c:v>2.3999999999999986</c:v>
                </c:pt>
                <c:pt idx="49">
                  <c:v>2.4499999999999984</c:v>
                </c:pt>
                <c:pt idx="50">
                  <c:v>2.4999999999999982</c:v>
                </c:pt>
                <c:pt idx="51">
                  <c:v>2.549999999999998</c:v>
                </c:pt>
                <c:pt idx="52">
                  <c:v>2.5999999999999979</c:v>
                </c:pt>
                <c:pt idx="53">
                  <c:v>2.6499999999999977</c:v>
                </c:pt>
                <c:pt idx="54">
                  <c:v>2.6999999999999975</c:v>
                </c:pt>
                <c:pt idx="55">
                  <c:v>2.7499999999999973</c:v>
                </c:pt>
                <c:pt idx="56">
                  <c:v>2.7999999999999972</c:v>
                </c:pt>
                <c:pt idx="57">
                  <c:v>2.849999999999997</c:v>
                </c:pt>
                <c:pt idx="58">
                  <c:v>2.8999999999999968</c:v>
                </c:pt>
                <c:pt idx="59">
                  <c:v>2.9499999999999966</c:v>
                </c:pt>
                <c:pt idx="60">
                  <c:v>3</c:v>
                </c:pt>
                <c:pt idx="61">
                  <c:v>3.05</c:v>
                </c:pt>
                <c:pt idx="62">
                  <c:v>3.0999999999999996</c:v>
                </c:pt>
                <c:pt idx="63">
                  <c:v>3.1499999999999995</c:v>
                </c:pt>
                <c:pt idx="64">
                  <c:v>3.1999999999999993</c:v>
                </c:pt>
                <c:pt idx="65">
                  <c:v>3.2499999999999991</c:v>
                </c:pt>
                <c:pt idx="66">
                  <c:v>3.2999999999999989</c:v>
                </c:pt>
                <c:pt idx="67">
                  <c:v>3.3499999999999988</c:v>
                </c:pt>
                <c:pt idx="68">
                  <c:v>3.3999999999999986</c:v>
                </c:pt>
                <c:pt idx="69">
                  <c:v>3.4499999999999984</c:v>
                </c:pt>
                <c:pt idx="70">
                  <c:v>3.4999999999999982</c:v>
                </c:pt>
                <c:pt idx="71">
                  <c:v>3.549999999999998</c:v>
                </c:pt>
                <c:pt idx="72">
                  <c:v>3.5999999999999979</c:v>
                </c:pt>
                <c:pt idx="73">
                  <c:v>3.6499999999999977</c:v>
                </c:pt>
                <c:pt idx="74">
                  <c:v>3.6999999999999975</c:v>
                </c:pt>
                <c:pt idx="75">
                  <c:v>3.7499999999999973</c:v>
                </c:pt>
                <c:pt idx="76">
                  <c:v>3.7999999999999972</c:v>
                </c:pt>
                <c:pt idx="77">
                  <c:v>3.849999999999997</c:v>
                </c:pt>
                <c:pt idx="78">
                  <c:v>3.8999999999999968</c:v>
                </c:pt>
                <c:pt idx="79">
                  <c:v>3.9499999999999966</c:v>
                </c:pt>
                <c:pt idx="80">
                  <c:v>4</c:v>
                </c:pt>
                <c:pt idx="81">
                  <c:v>4.05</c:v>
                </c:pt>
                <c:pt idx="82">
                  <c:v>4.0999999999999996</c:v>
                </c:pt>
                <c:pt idx="83">
                  <c:v>4.1499999999999995</c:v>
                </c:pt>
                <c:pt idx="84">
                  <c:v>4.1999999999999993</c:v>
                </c:pt>
                <c:pt idx="85">
                  <c:v>4.2499999999999991</c:v>
                </c:pt>
                <c:pt idx="86">
                  <c:v>4.2999999999999989</c:v>
                </c:pt>
                <c:pt idx="87">
                  <c:v>4.3499999999999988</c:v>
                </c:pt>
                <c:pt idx="88">
                  <c:v>4.3999999999999986</c:v>
                </c:pt>
                <c:pt idx="89">
                  <c:v>4.4499999999999984</c:v>
                </c:pt>
                <c:pt idx="90">
                  <c:v>4.4999999999999982</c:v>
                </c:pt>
                <c:pt idx="91">
                  <c:v>4.549999999999998</c:v>
                </c:pt>
                <c:pt idx="92">
                  <c:v>4.5999999999999979</c:v>
                </c:pt>
                <c:pt idx="93">
                  <c:v>4.6499999999999977</c:v>
                </c:pt>
                <c:pt idx="94">
                  <c:v>4.6999999999999975</c:v>
                </c:pt>
                <c:pt idx="95">
                  <c:v>4.7499999999999973</c:v>
                </c:pt>
                <c:pt idx="96">
                  <c:v>4.7999999999999972</c:v>
                </c:pt>
                <c:pt idx="97">
                  <c:v>4.849999999999997</c:v>
                </c:pt>
                <c:pt idx="98">
                  <c:v>4.8999999999999968</c:v>
                </c:pt>
                <c:pt idx="99">
                  <c:v>4.9499999999999966</c:v>
                </c:pt>
                <c:pt idx="100">
                  <c:v>5</c:v>
                </c:pt>
                <c:pt idx="101">
                  <c:v>5.05</c:v>
                </c:pt>
                <c:pt idx="102">
                  <c:v>5.0999999999999996</c:v>
                </c:pt>
                <c:pt idx="103">
                  <c:v>5.1499999999999995</c:v>
                </c:pt>
                <c:pt idx="104">
                  <c:v>5.1999999999999993</c:v>
                </c:pt>
                <c:pt idx="105">
                  <c:v>5.2499999999999991</c:v>
                </c:pt>
                <c:pt idx="106">
                  <c:v>5.2999999999999989</c:v>
                </c:pt>
                <c:pt idx="107">
                  <c:v>5.3499999999999988</c:v>
                </c:pt>
                <c:pt idx="108">
                  <c:v>5.3999999999999986</c:v>
                </c:pt>
                <c:pt idx="109">
                  <c:v>5.4499999999999984</c:v>
                </c:pt>
                <c:pt idx="110">
                  <c:v>5.4999999999999982</c:v>
                </c:pt>
                <c:pt idx="111">
                  <c:v>5.549999999999998</c:v>
                </c:pt>
                <c:pt idx="112">
                  <c:v>5.5999999999999979</c:v>
                </c:pt>
                <c:pt idx="113">
                  <c:v>5.6499999999999977</c:v>
                </c:pt>
                <c:pt idx="114">
                  <c:v>5.6999999999999975</c:v>
                </c:pt>
                <c:pt idx="115">
                  <c:v>5.7499999999999973</c:v>
                </c:pt>
                <c:pt idx="116">
                  <c:v>5.7999999999999972</c:v>
                </c:pt>
                <c:pt idx="117">
                  <c:v>5.849999999999997</c:v>
                </c:pt>
                <c:pt idx="118">
                  <c:v>5.8999999999999968</c:v>
                </c:pt>
                <c:pt idx="119">
                  <c:v>5.9499999999999966</c:v>
                </c:pt>
                <c:pt idx="120">
                  <c:v>5.9999999999999964</c:v>
                </c:pt>
                <c:pt idx="121">
                  <c:v>6.0499999999999963</c:v>
                </c:pt>
                <c:pt idx="122">
                  <c:v>6.0999999999999961</c:v>
                </c:pt>
                <c:pt idx="123">
                  <c:v>6.1499999999999959</c:v>
                </c:pt>
                <c:pt idx="124">
                  <c:v>6.1999999999999957</c:v>
                </c:pt>
                <c:pt idx="125">
                  <c:v>6.2499999999999956</c:v>
                </c:pt>
                <c:pt idx="126">
                  <c:v>6.2999999999999954</c:v>
                </c:pt>
                <c:pt idx="127">
                  <c:v>6.3499999999999952</c:v>
                </c:pt>
                <c:pt idx="128">
                  <c:v>6.399999999999995</c:v>
                </c:pt>
                <c:pt idx="129">
                  <c:v>6.4499999999999948</c:v>
                </c:pt>
                <c:pt idx="130">
                  <c:v>6.4999999999999947</c:v>
                </c:pt>
                <c:pt idx="131">
                  <c:v>6.5499999999999945</c:v>
                </c:pt>
                <c:pt idx="132">
                  <c:v>6.5999999999999943</c:v>
                </c:pt>
                <c:pt idx="133">
                  <c:v>6.6499999999999941</c:v>
                </c:pt>
                <c:pt idx="134">
                  <c:v>6.699999999999994</c:v>
                </c:pt>
                <c:pt idx="135">
                  <c:v>6.7499999999999938</c:v>
                </c:pt>
                <c:pt idx="136">
                  <c:v>6.7999999999999936</c:v>
                </c:pt>
                <c:pt idx="137">
                  <c:v>6.8499999999999934</c:v>
                </c:pt>
                <c:pt idx="138">
                  <c:v>6.8999999999999932</c:v>
                </c:pt>
                <c:pt idx="139">
                  <c:v>6.9499999999999931</c:v>
                </c:pt>
                <c:pt idx="140">
                  <c:v>7</c:v>
                </c:pt>
                <c:pt idx="141">
                  <c:v>7.05</c:v>
                </c:pt>
                <c:pt idx="142">
                  <c:v>7.1</c:v>
                </c:pt>
                <c:pt idx="143">
                  <c:v>7.1499999999999995</c:v>
                </c:pt>
                <c:pt idx="144">
                  <c:v>7.1999999999999993</c:v>
                </c:pt>
                <c:pt idx="145">
                  <c:v>7.2499999999999991</c:v>
                </c:pt>
                <c:pt idx="146">
                  <c:v>7.2999999999999989</c:v>
                </c:pt>
                <c:pt idx="147">
                  <c:v>7.3499999999999988</c:v>
                </c:pt>
                <c:pt idx="148">
                  <c:v>7.3999999999999986</c:v>
                </c:pt>
                <c:pt idx="149">
                  <c:v>7.4499999999999984</c:v>
                </c:pt>
                <c:pt idx="150">
                  <c:v>7.4999999999999982</c:v>
                </c:pt>
                <c:pt idx="151">
                  <c:v>7.549999999999998</c:v>
                </c:pt>
                <c:pt idx="152">
                  <c:v>7.5999999999999979</c:v>
                </c:pt>
                <c:pt idx="153">
                  <c:v>7.6499999999999977</c:v>
                </c:pt>
                <c:pt idx="154">
                  <c:v>7.6999999999999975</c:v>
                </c:pt>
                <c:pt idx="155">
                  <c:v>7.7499999999999973</c:v>
                </c:pt>
                <c:pt idx="156">
                  <c:v>7.7999999999999972</c:v>
                </c:pt>
                <c:pt idx="157">
                  <c:v>7.849999999999997</c:v>
                </c:pt>
                <c:pt idx="158">
                  <c:v>7.8999999999999968</c:v>
                </c:pt>
                <c:pt idx="159">
                  <c:v>7.9499999999999966</c:v>
                </c:pt>
                <c:pt idx="160">
                  <c:v>7.9999999999999964</c:v>
                </c:pt>
                <c:pt idx="161">
                  <c:v>8.0499999999999972</c:v>
                </c:pt>
                <c:pt idx="162">
                  <c:v>8.0999999999999979</c:v>
                </c:pt>
                <c:pt idx="163">
                  <c:v>8.1499999999999986</c:v>
                </c:pt>
                <c:pt idx="164">
                  <c:v>8.1999999999999993</c:v>
                </c:pt>
                <c:pt idx="165">
                  <c:v>8.25</c:v>
                </c:pt>
                <c:pt idx="166">
                  <c:v>8.3000000000000007</c:v>
                </c:pt>
                <c:pt idx="167">
                  <c:v>8.3500000000000014</c:v>
                </c:pt>
                <c:pt idx="168">
                  <c:v>8.4000000000000021</c:v>
                </c:pt>
                <c:pt idx="169">
                  <c:v>8.4500000000000028</c:v>
                </c:pt>
                <c:pt idx="170">
                  <c:v>8.5000000000000036</c:v>
                </c:pt>
                <c:pt idx="171">
                  <c:v>8.5500000000000043</c:v>
                </c:pt>
                <c:pt idx="172">
                  <c:v>8.600000000000005</c:v>
                </c:pt>
                <c:pt idx="173">
                  <c:v>8.6500000000000057</c:v>
                </c:pt>
                <c:pt idx="174">
                  <c:v>8.7000000000000064</c:v>
                </c:pt>
                <c:pt idx="175">
                  <c:v>8.7500000000000071</c:v>
                </c:pt>
                <c:pt idx="176">
                  <c:v>8.8000000000000078</c:v>
                </c:pt>
                <c:pt idx="177">
                  <c:v>8.8500000000000085</c:v>
                </c:pt>
                <c:pt idx="178">
                  <c:v>8.9000000000000092</c:v>
                </c:pt>
                <c:pt idx="179">
                  <c:v>8.9500000000000099</c:v>
                </c:pt>
                <c:pt idx="180">
                  <c:v>9.0000000000000107</c:v>
                </c:pt>
                <c:pt idx="181">
                  <c:v>9.0500000000000114</c:v>
                </c:pt>
                <c:pt idx="182">
                  <c:v>9.1000000000000121</c:v>
                </c:pt>
                <c:pt idx="183">
                  <c:v>9.1500000000000128</c:v>
                </c:pt>
                <c:pt idx="184">
                  <c:v>9.2000000000000135</c:v>
                </c:pt>
                <c:pt idx="185">
                  <c:v>9.2500000000000142</c:v>
                </c:pt>
                <c:pt idx="186">
                  <c:v>9.3000000000000149</c:v>
                </c:pt>
                <c:pt idx="187">
                  <c:v>9.3500000000000156</c:v>
                </c:pt>
                <c:pt idx="188">
                  <c:v>9.4000000000000163</c:v>
                </c:pt>
                <c:pt idx="189">
                  <c:v>9.4500000000000171</c:v>
                </c:pt>
                <c:pt idx="190">
                  <c:v>9.5000000000000178</c:v>
                </c:pt>
                <c:pt idx="191">
                  <c:v>9.5500000000000185</c:v>
                </c:pt>
                <c:pt idx="192">
                  <c:v>9.6000000000000192</c:v>
                </c:pt>
                <c:pt idx="193">
                  <c:v>9.6500000000000199</c:v>
                </c:pt>
                <c:pt idx="194">
                  <c:v>9.7000000000000206</c:v>
                </c:pt>
                <c:pt idx="195">
                  <c:v>9.7500000000000213</c:v>
                </c:pt>
                <c:pt idx="196">
                  <c:v>9.800000000000022</c:v>
                </c:pt>
                <c:pt idx="197">
                  <c:v>9.8500000000000227</c:v>
                </c:pt>
                <c:pt idx="198">
                  <c:v>9.9000000000000234</c:v>
                </c:pt>
                <c:pt idx="199">
                  <c:v>9.9500000000000242</c:v>
                </c:pt>
                <c:pt idx="200">
                  <c:v>10.000000000000025</c:v>
                </c:pt>
              </c:numCache>
            </c:numRef>
          </c:xVal>
          <c:yVal>
            <c:numRef>
              <c:f>'11.1 Risk-neutral PDs'!$J$21:$J$221</c:f>
              <c:numCache>
                <c:formatCode>0.00%</c:formatCode>
                <c:ptCount val="201"/>
                <c:pt idx="0">
                  <c:v>0</c:v>
                </c:pt>
                <c:pt idx="1">
                  <c:v>9.9990000999916617E-5</c:v>
                </c:pt>
                <c:pt idx="2">
                  <c:v>1.999700039995167E-4</c:v>
                </c:pt>
                <c:pt idx="3">
                  <c:v>2.9994000999855608E-4</c:v>
                </c:pt>
                <c:pt idx="4">
                  <c:v>3.9990001999656855E-4</c:v>
                </c:pt>
                <c:pt idx="5">
                  <c:v>4.9985003499308789E-4</c:v>
                </c:pt>
                <c:pt idx="6">
                  <c:v>5.9979005598753687E-4</c:v>
                </c:pt>
                <c:pt idx="7">
                  <c:v>6.9972008397911623E-4</c:v>
                </c:pt>
                <c:pt idx="8">
                  <c:v>7.9964011996713769E-4</c:v>
                </c:pt>
                <c:pt idx="9">
                  <c:v>8.9955016495069096E-4</c:v>
                </c:pt>
                <c:pt idx="10">
                  <c:v>9.9945021992875471E-4</c:v>
                </c:pt>
                <c:pt idx="11">
                  <c:v>1.1176962078719432E-3</c:v>
                </c:pt>
                <c:pt idx="12">
                  <c:v>1.2542816117284694E-3</c:v>
                </c:pt>
                <c:pt idx="13">
                  <c:v>1.4091989043215625E-3</c:v>
                </c:pt>
                <c:pt idx="14">
                  <c:v>1.5824395490411369E-3</c:v>
                </c:pt>
                <c:pt idx="15">
                  <c:v>1.773994000627499E-3</c:v>
                </c:pt>
                <c:pt idx="16">
                  <c:v>1.9838517060480898E-3</c:v>
                </c:pt>
                <c:pt idx="17">
                  <c:v>2.2120011054663768E-3</c:v>
                </c:pt>
                <c:pt idx="18">
                  <c:v>2.4584296333030053E-3</c:v>
                </c:pt>
                <c:pt idx="19">
                  <c:v>2.7231237193895419E-3</c:v>
                </c:pt>
                <c:pt idx="20">
                  <c:v>3.0060687902137007E-3</c:v>
                </c:pt>
                <c:pt idx="21">
                  <c:v>3.295595235945914E-3</c:v>
                </c:pt>
                <c:pt idx="22">
                  <c:v>3.5916972757434884E-3</c:v>
                </c:pt>
                <c:pt idx="23">
                  <c:v>3.8943689986346008E-3</c:v>
                </c:pt>
                <c:pt idx="24">
                  <c:v>4.20360436371503E-3</c:v>
                </c:pt>
                <c:pt idx="25">
                  <c:v>4.5193972003492178E-3</c:v>
                </c:pt>
                <c:pt idx="26">
                  <c:v>4.8417412083752165E-3</c:v>
                </c:pt>
                <c:pt idx="27">
                  <c:v>5.1706299583142989E-3</c:v>
                </c:pt>
                <c:pt idx="28">
                  <c:v>5.5060568915847874E-3</c:v>
                </c:pt>
                <c:pt idx="29">
                  <c:v>5.8480153207198793E-3</c:v>
                </c:pt>
                <c:pt idx="30">
                  <c:v>6.1964984295899139E-3</c:v>
                </c:pt>
                <c:pt idx="31">
                  <c:v>6.551499273628747E-3</c:v>
                </c:pt>
                <c:pt idx="32">
                  <c:v>6.9130107800647878E-3</c:v>
                </c:pt>
                <c:pt idx="33">
                  <c:v>7.2810257481550344E-3</c:v>
                </c:pt>
                <c:pt idx="34">
                  <c:v>7.6555368494249931E-3</c:v>
                </c:pt>
                <c:pt idx="35">
                  <c:v>8.0365366279114836E-3</c:v>
                </c:pt>
                <c:pt idx="36">
                  <c:v>8.4240175004098861E-3</c:v>
                </c:pt>
                <c:pt idx="37">
                  <c:v>8.8179717567259397E-3</c:v>
                </c:pt>
                <c:pt idx="38">
                  <c:v>9.218391559931427E-3</c:v>
                </c:pt>
                <c:pt idx="39">
                  <c:v>9.625268946623744E-3</c:v>
                </c:pt>
                <c:pt idx="40">
                  <c:v>1.0038595827190355E-2</c:v>
                </c:pt>
                <c:pt idx="41">
                  <c:v>1.0485190821358348E-2</c:v>
                </c:pt>
                <c:pt idx="42">
                  <c:v>1.0965008743604066E-2</c:v>
                </c:pt>
                <c:pt idx="43">
                  <c:v>1.1478001062159904E-2</c:v>
                </c:pt>
                <c:pt idx="44">
                  <c:v>1.2024115907195987E-2</c:v>
                </c:pt>
                <c:pt idx="45">
                  <c:v>1.2603298079560732E-2</c:v>
                </c:pt>
                <c:pt idx="46">
                  <c:v>1.3215489060079855E-2</c:v>
                </c:pt>
                <c:pt idx="47">
                  <c:v>1.3860627019410487E-2</c:v>
                </c:pt>
                <c:pt idx="48">
                  <c:v>1.4538646828448631E-2</c:v>
                </c:pt>
                <c:pt idx="49">
                  <c:v>1.524948006928728E-2</c:v>
                </c:pt>
                <c:pt idx="50">
                  <c:v>1.5993055046722771E-2</c:v>
                </c:pt>
                <c:pt idx="51">
                  <c:v>1.676929680030681E-2</c:v>
                </c:pt>
                <c:pt idx="52">
                  <c:v>1.7578127116940401E-2</c:v>
                </c:pt>
                <c:pt idx="53">
                  <c:v>1.8419464544008557E-2</c:v>
                </c:pt>
                <c:pt idx="54">
                  <c:v>1.9293224403050369E-2</c:v>
                </c:pt>
                <c:pt idx="55">
                  <c:v>2.0199318803963195E-2</c:v>
                </c:pt>
                <c:pt idx="56">
                  <c:v>2.113765665973677E-2</c:v>
                </c:pt>
                <c:pt idx="57">
                  <c:v>2.2108143701713767E-2</c:v>
                </c:pt>
                <c:pt idx="58">
                  <c:v>2.311068249537318E-2</c:v>
                </c:pt>
                <c:pt idx="59">
                  <c:v>2.4145172456633279E-2</c:v>
                </c:pt>
                <c:pt idx="60">
                  <c:v>2.5211509868669935E-2</c:v>
                </c:pt>
                <c:pt idx="61">
                  <c:v>2.6296816718616167E-2</c:v>
                </c:pt>
                <c:pt idx="62">
                  <c:v>2.7401027027384228E-2</c:v>
                </c:pt>
                <c:pt idx="63">
                  <c:v>2.8524073718030785E-2</c:v>
                </c:pt>
                <c:pt idx="64">
                  <c:v>2.9665888622547154E-2</c:v>
                </c:pt>
                <c:pt idx="65">
                  <c:v>3.0826402488753901E-2</c:v>
                </c:pt>
                <c:pt idx="66">
                  <c:v>3.2005544987299905E-2</c:v>
                </c:pt>
                <c:pt idx="67">
                  <c:v>3.3203244718763902E-2</c:v>
                </c:pt>
                <c:pt idx="68">
                  <c:v>3.4419429220858722E-2</c:v>
                </c:pt>
                <c:pt idx="69">
                  <c:v>3.5654024975735998E-2</c:v>
                </c:pt>
                <c:pt idx="70">
                  <c:v>3.6906957417390807E-2</c:v>
                </c:pt>
                <c:pt idx="71">
                  <c:v>3.8178150939165545E-2</c:v>
                </c:pt>
                <c:pt idx="72">
                  <c:v>3.946752890135119E-2</c:v>
                </c:pt>
                <c:pt idx="73">
                  <c:v>4.0775013638886137E-2</c:v>
                </c:pt>
                <c:pt idx="74">
                  <c:v>4.2100526469149635E-2</c:v>
                </c:pt>
                <c:pt idx="75">
                  <c:v>4.3443987699850917E-2</c:v>
                </c:pt>
                <c:pt idx="76">
                  <c:v>4.4805316637011039E-2</c:v>
                </c:pt>
                <c:pt idx="77">
                  <c:v>4.6184431593037423E-2</c:v>
                </c:pt>
                <c:pt idx="78">
                  <c:v>4.7581249894889766E-2</c:v>
                </c:pt>
                <c:pt idx="79">
                  <c:v>4.8995687892335771E-2</c:v>
                </c:pt>
                <c:pt idx="80">
                  <c:v>5.0427660966295917E-2</c:v>
                </c:pt>
                <c:pt idx="81">
                  <c:v>5.1848566314179556E-2</c:v>
                </c:pt>
                <c:pt idx="82">
                  <c:v>5.3258447187353175E-2</c:v>
                </c:pt>
                <c:pt idx="83">
                  <c:v>5.4657346462042677E-2</c:v>
                </c:pt>
                <c:pt idx="84">
                  <c:v>5.6045306641502535E-2</c:v>
                </c:pt>
                <c:pt idx="85">
                  <c:v>5.7422369858162736E-2</c:v>
                </c:pt>
                <c:pt idx="86">
                  <c:v>5.8788577875756975E-2</c:v>
                </c:pt>
                <c:pt idx="87">
                  <c:v>6.0143972091428965E-2</c:v>
                </c:pt>
                <c:pt idx="88">
                  <c:v>6.1488593537818992E-2</c:v>
                </c:pt>
                <c:pt idx="89">
                  <c:v>6.2822482885130926E-2</c:v>
                </c:pt>
                <c:pt idx="90">
                  <c:v>6.4145680443178033E-2</c:v>
                </c:pt>
                <c:pt idx="91">
                  <c:v>6.5458226163409905E-2</c:v>
                </c:pt>
                <c:pt idx="92">
                  <c:v>6.6760159640919414E-2</c:v>
                </c:pt>
                <c:pt idx="93">
                  <c:v>6.805152011643012E-2</c:v>
                </c:pt>
                <c:pt idx="94">
                  <c:v>6.9332346478263918E-2</c:v>
                </c:pt>
                <c:pt idx="95">
                  <c:v>7.0602677264289815E-2</c:v>
                </c:pt>
                <c:pt idx="96">
                  <c:v>7.186255066385383E-2</c:v>
                </c:pt>
                <c:pt idx="97">
                  <c:v>7.3112004519688911E-2</c:v>
                </c:pt>
                <c:pt idx="98">
                  <c:v>7.4351076329806975E-2</c:v>
                </c:pt>
                <c:pt idx="99">
                  <c:v>7.5579803249371635E-2</c:v>
                </c:pt>
                <c:pt idx="100">
                  <c:v>7.6798222092552493E-2</c:v>
                </c:pt>
                <c:pt idx="101">
                  <c:v>7.8032817394147136E-2</c:v>
                </c:pt>
                <c:pt idx="102">
                  <c:v>7.9283519929840063E-2</c:v>
                </c:pt>
                <c:pt idx="103">
                  <c:v>8.0550259637201416E-2</c:v>
                </c:pt>
                <c:pt idx="104">
                  <c:v>8.1832965622224974E-2</c:v>
                </c:pt>
                <c:pt idx="105">
                  <c:v>8.3131566165938642E-2</c:v>
                </c:pt>
                <c:pt idx="106">
                  <c:v>8.4445988731083332E-2</c:v>
                </c:pt>
                <c:pt idx="107">
                  <c:v>8.5776159968863452E-2</c:v>
                </c:pt>
                <c:pt idx="108">
                  <c:v>8.7122005725764451E-2</c:v>
                </c:pt>
                <c:pt idx="109">
                  <c:v>8.8483451050438533E-2</c:v>
                </c:pt>
                <c:pt idx="110">
                  <c:v>8.986042020065732E-2</c:v>
                </c:pt>
                <c:pt idx="111">
                  <c:v>9.1252836650330571E-2</c:v>
                </c:pt>
                <c:pt idx="112">
                  <c:v>9.2660623096589512E-2</c:v>
                </c:pt>
                <c:pt idx="113">
                  <c:v>9.4083701466934122E-2</c:v>
                </c:pt>
                <c:pt idx="114">
                  <c:v>9.5521992926444255E-2</c:v>
                </c:pt>
                <c:pt idx="115">
                  <c:v>9.6975417885052595E-2</c:v>
                </c:pt>
                <c:pt idx="116">
                  <c:v>9.8443896004878351E-2</c:v>
                </c:pt>
                <c:pt idx="117">
                  <c:v>9.9927346207622669E-2</c:v>
                </c:pt>
                <c:pt idx="118">
                  <c:v>0.1014256866820219</c:v>
                </c:pt>
                <c:pt idx="119">
                  <c:v>0.10293883489136035</c:v>
                </c:pt>
                <c:pt idx="120">
                  <c:v>0.10446670758104015</c:v>
                </c:pt>
                <c:pt idx="121">
                  <c:v>0.10600922078620756</c:v>
                </c:pt>
                <c:pt idx="122">
                  <c:v>0.10756628983943473</c:v>
                </c:pt>
                <c:pt idx="123">
                  <c:v>0.1091378293784564</c:v>
                </c:pt>
                <c:pt idx="124">
                  <c:v>0.11072375335395968</c:v>
                </c:pt>
                <c:pt idx="125">
                  <c:v>0.11232397503742664</c:v>
                </c:pt>
                <c:pt idx="126">
                  <c:v>0.11393840702902824</c:v>
                </c:pt>
                <c:pt idx="127">
                  <c:v>0.11556696126556931</c:v>
                </c:pt>
                <c:pt idx="128">
                  <c:v>0.11720954902848257</c:v>
                </c:pt>
                <c:pt idx="129">
                  <c:v>0.11886608095187101</c:v>
                </c:pt>
                <c:pt idx="130">
                  <c:v>0.12053646703059873</c:v>
                </c:pt>
                <c:pt idx="131">
                  <c:v>0.12222061662842698</c:v>
                </c:pt>
                <c:pt idx="132">
                  <c:v>0.12391843848619666</c:v>
                </c:pt>
                <c:pt idx="133">
                  <c:v>0.12562984073005501</c:v>
                </c:pt>
                <c:pt idx="134">
                  <c:v>0.12735473087972526</c:v>
                </c:pt>
                <c:pt idx="135">
                  <c:v>0.12909301585681909</c:v>
                </c:pt>
                <c:pt idx="136">
                  <c:v>0.13084460199319048</c:v>
                </c:pt>
                <c:pt idx="137">
                  <c:v>0.13260939503932889</c:v>
                </c:pt>
                <c:pt idx="138">
                  <c:v>0.13438730017279321</c:v>
                </c:pt>
                <c:pt idx="139">
                  <c:v>0.13617822200668239</c:v>
                </c:pt>
                <c:pt idx="140">
                  <c:v>0.13798206459814422</c:v>
                </c:pt>
                <c:pt idx="141">
                  <c:v>0.13976553137249104</c:v>
                </c:pt>
                <c:pt idx="142">
                  <c:v>0.14152873328494731</c:v>
                </c:pt>
                <c:pt idx="143">
                  <c:v>0.14327177988963558</c:v>
                </c:pt>
                <c:pt idx="144">
                  <c:v>0.14499477935090077</c:v>
                </c:pt>
                <c:pt idx="145">
                  <c:v>0.14669783845447759</c:v>
                </c:pt>
                <c:pt idx="146">
                  <c:v>0.14838106261850159</c:v>
                </c:pt>
                <c:pt idx="147">
                  <c:v>0.15004455590436727</c:v>
                </c:pt>
                <c:pt idx="148">
                  <c:v>0.1516884210274333</c:v>
                </c:pt>
                <c:pt idx="149">
                  <c:v>0.1533127593675766</c:v>
                </c:pt>
                <c:pt idx="150">
                  <c:v>0.15491767097959797</c:v>
                </c:pt>
                <c:pt idx="151">
                  <c:v>0.15650325460347891</c:v>
                </c:pt>
                <c:pt idx="152">
                  <c:v>0.15806960767449296</c:v>
                </c:pt>
                <c:pt idx="153">
                  <c:v>0.15961682633317142</c:v>
                </c:pt>
                <c:pt idx="154">
                  <c:v>0.161145005435126</c:v>
                </c:pt>
                <c:pt idx="155">
                  <c:v>0.16265423856072958</c:v>
                </c:pt>
                <c:pt idx="156">
                  <c:v>0.1641446180246553</c:v>
                </c:pt>
                <c:pt idx="157">
                  <c:v>0.16561623488527777</c:v>
                </c:pt>
                <c:pt idx="158">
                  <c:v>0.16706917895393503</c:v>
                </c:pt>
                <c:pt idx="159">
                  <c:v>0.16850353880405455</c:v>
                </c:pt>
                <c:pt idx="160">
                  <c:v>0.16991940178014342</c:v>
                </c:pt>
                <c:pt idx="161">
                  <c:v>0.17131685400664476</c:v>
                </c:pt>
                <c:pt idx="162">
                  <c:v>0.17269598039666123</c:v>
                </c:pt>
                <c:pt idx="163">
                  <c:v>0.1740568646605466</c:v>
                </c:pt>
                <c:pt idx="164">
                  <c:v>0.17539958931436728</c:v>
                </c:pt>
                <c:pt idx="165">
                  <c:v>0.17672423568823459</c:v>
                </c:pt>
                <c:pt idx="166">
                  <c:v>0.17803088393450883</c:v>
                </c:pt>
                <c:pt idx="167">
                  <c:v>0.17931961303587696</c:v>
                </c:pt>
                <c:pt idx="168">
                  <c:v>0.1805905008133033</c:v>
                </c:pt>
                <c:pt idx="169">
                  <c:v>0.18184362393385767</c:v>
                </c:pt>
                <c:pt idx="170">
                  <c:v>0.18307905791841816</c:v>
                </c:pt>
                <c:pt idx="171">
                  <c:v>0.18429687714925214</c:v>
                </c:pt>
                <c:pt idx="172">
                  <c:v>0.18549715487747631</c:v>
                </c:pt>
                <c:pt idx="173">
                  <c:v>0.18667996323039582</c:v>
                </c:pt>
                <c:pt idx="174">
                  <c:v>0.18784537321872441</c:v>
                </c:pt>
                <c:pt idx="175">
                  <c:v>0.18899345474368645</c:v>
                </c:pt>
                <c:pt idx="176">
                  <c:v>0.19012427660400122</c:v>
                </c:pt>
                <c:pt idx="177">
                  <c:v>0.1912379065027513</c:v>
                </c:pt>
                <c:pt idx="178">
                  <c:v>0.19233441105413551</c:v>
                </c:pt>
                <c:pt idx="179">
                  <c:v>0.19341385579010706</c:v>
                </c:pt>
                <c:pt idx="180">
                  <c:v>0.19447630516689907</c:v>
                </c:pt>
                <c:pt idx="181">
                  <c:v>0.19552182257143658</c:v>
                </c:pt>
                <c:pt idx="182">
                  <c:v>0.19655047032763806</c:v>
                </c:pt>
                <c:pt idx="183">
                  <c:v>0.19756230970260447</c:v>
                </c:pt>
                <c:pt idx="184">
                  <c:v>0.19855740091269991</c:v>
                </c:pt>
                <c:pt idx="185">
                  <c:v>0.19953580312952268</c:v>
                </c:pt>
                <c:pt idx="186">
                  <c:v>0.20049757448576766</c:v>
                </c:pt>
                <c:pt idx="187">
                  <c:v>0.20144277208098171</c:v>
                </c:pt>
                <c:pt idx="188">
                  <c:v>0.20237145198721229</c:v>
                </c:pt>
                <c:pt idx="189">
                  <c:v>0.20328366925455021</c:v>
                </c:pt>
                <c:pt idx="190">
                  <c:v>0.20417947791656732</c:v>
                </c:pt>
                <c:pt idx="191">
                  <c:v>0.20505893099564965</c:v>
                </c:pt>
                <c:pt idx="192">
                  <c:v>0.20592208050822736</c:v>
                </c:pt>
                <c:pt idx="193">
                  <c:v>0.2067689774699013</c:v>
                </c:pt>
                <c:pt idx="194">
                  <c:v>0.20759967190046769</c:v>
                </c:pt>
                <c:pt idx="195">
                  <c:v>0.20841421282884132</c:v>
                </c:pt>
                <c:pt idx="196">
                  <c:v>0.20921264829787767</c:v>
                </c:pt>
                <c:pt idx="197">
                  <c:v>0.20999502536909542</c:v>
                </c:pt>
                <c:pt idx="198">
                  <c:v>0.21076139012729844</c:v>
                </c:pt>
                <c:pt idx="199">
                  <c:v>0.21151178768510048</c:v>
                </c:pt>
                <c:pt idx="200">
                  <c:v>0.21224626218734999</c:v>
                </c:pt>
              </c:numCache>
            </c:numRef>
          </c:yVal>
          <c:smooth val="1"/>
          <c:extLst>
            <c:ext xmlns:c16="http://schemas.microsoft.com/office/drawing/2014/chart" uri="{C3380CC4-5D6E-409C-BE32-E72D297353CC}">
              <c16:uniqueId val="{00000000-1F3B-400E-B0C8-7F6670F5A77A}"/>
            </c:ext>
          </c:extLst>
        </c:ser>
        <c:ser>
          <c:idx val="1"/>
          <c:order val="1"/>
          <c:tx>
            <c:strRef>
              <c:f>'11.1 Risk-neutral PDs'!$M$20</c:f>
              <c:strCache>
                <c:ptCount val="1"/>
                <c:pt idx="0">
                  <c:v>Approximate</c:v>
                </c:pt>
              </c:strCache>
            </c:strRef>
          </c:tx>
          <c:spPr>
            <a:ln w="19050" cap="rnd">
              <a:solidFill>
                <a:schemeClr val="accent2"/>
              </a:solidFill>
              <a:round/>
            </a:ln>
            <a:effectLst/>
          </c:spPr>
          <c:marker>
            <c:symbol val="none"/>
          </c:marker>
          <c:xVal>
            <c:numRef>
              <c:f>'11.1 Risk-neutral PDs'!$E$21:$E$221</c:f>
              <c:numCache>
                <c:formatCode>0.00</c:formatCode>
                <c:ptCount val="201"/>
                <c:pt idx="0">
                  <c:v>0</c:v>
                </c:pt>
                <c:pt idx="1">
                  <c:v>0.05</c:v>
                </c:pt>
                <c:pt idx="2">
                  <c:v>0.1</c:v>
                </c:pt>
                <c:pt idx="3">
                  <c:v>0.15000000000000002</c:v>
                </c:pt>
                <c:pt idx="4">
                  <c:v>0.2</c:v>
                </c:pt>
                <c:pt idx="5">
                  <c:v>0.25</c:v>
                </c:pt>
                <c:pt idx="6">
                  <c:v>0.3</c:v>
                </c:pt>
                <c:pt idx="7">
                  <c:v>0.35</c:v>
                </c:pt>
                <c:pt idx="8">
                  <c:v>0.39999999999999997</c:v>
                </c:pt>
                <c:pt idx="9">
                  <c:v>0.44999999999999996</c:v>
                </c:pt>
                <c:pt idx="10">
                  <c:v>0.49999999999999994</c:v>
                </c:pt>
                <c:pt idx="11">
                  <c:v>0.54999999999999993</c:v>
                </c:pt>
                <c:pt idx="12">
                  <c:v>0.6</c:v>
                </c:pt>
                <c:pt idx="13">
                  <c:v>0.65</c:v>
                </c:pt>
                <c:pt idx="14">
                  <c:v>0.70000000000000007</c:v>
                </c:pt>
                <c:pt idx="15">
                  <c:v>0.75000000000000011</c:v>
                </c:pt>
                <c:pt idx="16">
                  <c:v>0.80000000000000016</c:v>
                </c:pt>
                <c:pt idx="17">
                  <c:v>0.8500000000000002</c:v>
                </c:pt>
                <c:pt idx="18">
                  <c:v>0.90000000000000024</c:v>
                </c:pt>
                <c:pt idx="19">
                  <c:v>0.95000000000000029</c:v>
                </c:pt>
                <c:pt idx="20">
                  <c:v>1</c:v>
                </c:pt>
                <c:pt idx="21">
                  <c:v>1.05</c:v>
                </c:pt>
                <c:pt idx="22">
                  <c:v>1.1000000000000001</c:v>
                </c:pt>
                <c:pt idx="23">
                  <c:v>1.1500000000000001</c:v>
                </c:pt>
                <c:pt idx="24">
                  <c:v>1.2000000000000002</c:v>
                </c:pt>
                <c:pt idx="25">
                  <c:v>1.2500000000000002</c:v>
                </c:pt>
                <c:pt idx="26">
                  <c:v>1.3000000000000003</c:v>
                </c:pt>
                <c:pt idx="27">
                  <c:v>1.3500000000000003</c:v>
                </c:pt>
                <c:pt idx="28">
                  <c:v>1.4000000000000004</c:v>
                </c:pt>
                <c:pt idx="29">
                  <c:v>1.4500000000000004</c:v>
                </c:pt>
                <c:pt idx="30">
                  <c:v>1.5000000000000004</c:v>
                </c:pt>
                <c:pt idx="31">
                  <c:v>1.5500000000000005</c:v>
                </c:pt>
                <c:pt idx="32">
                  <c:v>1.6000000000000005</c:v>
                </c:pt>
                <c:pt idx="33">
                  <c:v>1.6500000000000006</c:v>
                </c:pt>
                <c:pt idx="34">
                  <c:v>1.7000000000000006</c:v>
                </c:pt>
                <c:pt idx="35">
                  <c:v>1.7500000000000007</c:v>
                </c:pt>
                <c:pt idx="36">
                  <c:v>1.8000000000000007</c:v>
                </c:pt>
                <c:pt idx="37">
                  <c:v>1.8500000000000008</c:v>
                </c:pt>
                <c:pt idx="38">
                  <c:v>1.9000000000000008</c:v>
                </c:pt>
                <c:pt idx="39">
                  <c:v>1.9500000000000008</c:v>
                </c:pt>
                <c:pt idx="40">
                  <c:v>2</c:v>
                </c:pt>
                <c:pt idx="41">
                  <c:v>2.0499999999999998</c:v>
                </c:pt>
                <c:pt idx="42">
                  <c:v>2.0999999999999996</c:v>
                </c:pt>
                <c:pt idx="43">
                  <c:v>2.1499999999999995</c:v>
                </c:pt>
                <c:pt idx="44">
                  <c:v>2.1999999999999993</c:v>
                </c:pt>
                <c:pt idx="45">
                  <c:v>2.2499999999999991</c:v>
                </c:pt>
                <c:pt idx="46">
                  <c:v>2.2999999999999989</c:v>
                </c:pt>
                <c:pt idx="47">
                  <c:v>2.3499999999999988</c:v>
                </c:pt>
                <c:pt idx="48">
                  <c:v>2.3999999999999986</c:v>
                </c:pt>
                <c:pt idx="49">
                  <c:v>2.4499999999999984</c:v>
                </c:pt>
                <c:pt idx="50">
                  <c:v>2.4999999999999982</c:v>
                </c:pt>
                <c:pt idx="51">
                  <c:v>2.549999999999998</c:v>
                </c:pt>
                <c:pt idx="52">
                  <c:v>2.5999999999999979</c:v>
                </c:pt>
                <c:pt idx="53">
                  <c:v>2.6499999999999977</c:v>
                </c:pt>
                <c:pt idx="54">
                  <c:v>2.6999999999999975</c:v>
                </c:pt>
                <c:pt idx="55">
                  <c:v>2.7499999999999973</c:v>
                </c:pt>
                <c:pt idx="56">
                  <c:v>2.7999999999999972</c:v>
                </c:pt>
                <c:pt idx="57">
                  <c:v>2.849999999999997</c:v>
                </c:pt>
                <c:pt idx="58">
                  <c:v>2.8999999999999968</c:v>
                </c:pt>
                <c:pt idx="59">
                  <c:v>2.9499999999999966</c:v>
                </c:pt>
                <c:pt idx="60">
                  <c:v>3</c:v>
                </c:pt>
                <c:pt idx="61">
                  <c:v>3.05</c:v>
                </c:pt>
                <c:pt idx="62">
                  <c:v>3.0999999999999996</c:v>
                </c:pt>
                <c:pt idx="63">
                  <c:v>3.1499999999999995</c:v>
                </c:pt>
                <c:pt idx="64">
                  <c:v>3.1999999999999993</c:v>
                </c:pt>
                <c:pt idx="65">
                  <c:v>3.2499999999999991</c:v>
                </c:pt>
                <c:pt idx="66">
                  <c:v>3.2999999999999989</c:v>
                </c:pt>
                <c:pt idx="67">
                  <c:v>3.3499999999999988</c:v>
                </c:pt>
                <c:pt idx="68">
                  <c:v>3.3999999999999986</c:v>
                </c:pt>
                <c:pt idx="69">
                  <c:v>3.4499999999999984</c:v>
                </c:pt>
                <c:pt idx="70">
                  <c:v>3.4999999999999982</c:v>
                </c:pt>
                <c:pt idx="71">
                  <c:v>3.549999999999998</c:v>
                </c:pt>
                <c:pt idx="72">
                  <c:v>3.5999999999999979</c:v>
                </c:pt>
                <c:pt idx="73">
                  <c:v>3.6499999999999977</c:v>
                </c:pt>
                <c:pt idx="74">
                  <c:v>3.6999999999999975</c:v>
                </c:pt>
                <c:pt idx="75">
                  <c:v>3.7499999999999973</c:v>
                </c:pt>
                <c:pt idx="76">
                  <c:v>3.7999999999999972</c:v>
                </c:pt>
                <c:pt idx="77">
                  <c:v>3.849999999999997</c:v>
                </c:pt>
                <c:pt idx="78">
                  <c:v>3.8999999999999968</c:v>
                </c:pt>
                <c:pt idx="79">
                  <c:v>3.9499999999999966</c:v>
                </c:pt>
                <c:pt idx="80">
                  <c:v>4</c:v>
                </c:pt>
                <c:pt idx="81">
                  <c:v>4.05</c:v>
                </c:pt>
                <c:pt idx="82">
                  <c:v>4.0999999999999996</c:v>
                </c:pt>
                <c:pt idx="83">
                  <c:v>4.1499999999999995</c:v>
                </c:pt>
                <c:pt idx="84">
                  <c:v>4.1999999999999993</c:v>
                </c:pt>
                <c:pt idx="85">
                  <c:v>4.2499999999999991</c:v>
                </c:pt>
                <c:pt idx="86">
                  <c:v>4.2999999999999989</c:v>
                </c:pt>
                <c:pt idx="87">
                  <c:v>4.3499999999999988</c:v>
                </c:pt>
                <c:pt idx="88">
                  <c:v>4.3999999999999986</c:v>
                </c:pt>
                <c:pt idx="89">
                  <c:v>4.4499999999999984</c:v>
                </c:pt>
                <c:pt idx="90">
                  <c:v>4.4999999999999982</c:v>
                </c:pt>
                <c:pt idx="91">
                  <c:v>4.549999999999998</c:v>
                </c:pt>
                <c:pt idx="92">
                  <c:v>4.5999999999999979</c:v>
                </c:pt>
                <c:pt idx="93">
                  <c:v>4.6499999999999977</c:v>
                </c:pt>
                <c:pt idx="94">
                  <c:v>4.6999999999999975</c:v>
                </c:pt>
                <c:pt idx="95">
                  <c:v>4.7499999999999973</c:v>
                </c:pt>
                <c:pt idx="96">
                  <c:v>4.7999999999999972</c:v>
                </c:pt>
                <c:pt idx="97">
                  <c:v>4.849999999999997</c:v>
                </c:pt>
                <c:pt idx="98">
                  <c:v>4.8999999999999968</c:v>
                </c:pt>
                <c:pt idx="99">
                  <c:v>4.9499999999999966</c:v>
                </c:pt>
                <c:pt idx="100">
                  <c:v>5</c:v>
                </c:pt>
                <c:pt idx="101">
                  <c:v>5.05</c:v>
                </c:pt>
                <c:pt idx="102">
                  <c:v>5.0999999999999996</c:v>
                </c:pt>
                <c:pt idx="103">
                  <c:v>5.1499999999999995</c:v>
                </c:pt>
                <c:pt idx="104">
                  <c:v>5.1999999999999993</c:v>
                </c:pt>
                <c:pt idx="105">
                  <c:v>5.2499999999999991</c:v>
                </c:pt>
                <c:pt idx="106">
                  <c:v>5.2999999999999989</c:v>
                </c:pt>
                <c:pt idx="107">
                  <c:v>5.3499999999999988</c:v>
                </c:pt>
                <c:pt idx="108">
                  <c:v>5.3999999999999986</c:v>
                </c:pt>
                <c:pt idx="109">
                  <c:v>5.4499999999999984</c:v>
                </c:pt>
                <c:pt idx="110">
                  <c:v>5.4999999999999982</c:v>
                </c:pt>
                <c:pt idx="111">
                  <c:v>5.549999999999998</c:v>
                </c:pt>
                <c:pt idx="112">
                  <c:v>5.5999999999999979</c:v>
                </c:pt>
                <c:pt idx="113">
                  <c:v>5.6499999999999977</c:v>
                </c:pt>
                <c:pt idx="114">
                  <c:v>5.6999999999999975</c:v>
                </c:pt>
                <c:pt idx="115">
                  <c:v>5.7499999999999973</c:v>
                </c:pt>
                <c:pt idx="116">
                  <c:v>5.7999999999999972</c:v>
                </c:pt>
                <c:pt idx="117">
                  <c:v>5.849999999999997</c:v>
                </c:pt>
                <c:pt idx="118">
                  <c:v>5.8999999999999968</c:v>
                </c:pt>
                <c:pt idx="119">
                  <c:v>5.9499999999999966</c:v>
                </c:pt>
                <c:pt idx="120">
                  <c:v>5.9999999999999964</c:v>
                </c:pt>
                <c:pt idx="121">
                  <c:v>6.0499999999999963</c:v>
                </c:pt>
                <c:pt idx="122">
                  <c:v>6.0999999999999961</c:v>
                </c:pt>
                <c:pt idx="123">
                  <c:v>6.1499999999999959</c:v>
                </c:pt>
                <c:pt idx="124">
                  <c:v>6.1999999999999957</c:v>
                </c:pt>
                <c:pt idx="125">
                  <c:v>6.2499999999999956</c:v>
                </c:pt>
                <c:pt idx="126">
                  <c:v>6.2999999999999954</c:v>
                </c:pt>
                <c:pt idx="127">
                  <c:v>6.3499999999999952</c:v>
                </c:pt>
                <c:pt idx="128">
                  <c:v>6.399999999999995</c:v>
                </c:pt>
                <c:pt idx="129">
                  <c:v>6.4499999999999948</c:v>
                </c:pt>
                <c:pt idx="130">
                  <c:v>6.4999999999999947</c:v>
                </c:pt>
                <c:pt idx="131">
                  <c:v>6.5499999999999945</c:v>
                </c:pt>
                <c:pt idx="132">
                  <c:v>6.5999999999999943</c:v>
                </c:pt>
                <c:pt idx="133">
                  <c:v>6.6499999999999941</c:v>
                </c:pt>
                <c:pt idx="134">
                  <c:v>6.699999999999994</c:v>
                </c:pt>
                <c:pt idx="135">
                  <c:v>6.7499999999999938</c:v>
                </c:pt>
                <c:pt idx="136">
                  <c:v>6.7999999999999936</c:v>
                </c:pt>
                <c:pt idx="137">
                  <c:v>6.8499999999999934</c:v>
                </c:pt>
                <c:pt idx="138">
                  <c:v>6.8999999999999932</c:v>
                </c:pt>
                <c:pt idx="139">
                  <c:v>6.9499999999999931</c:v>
                </c:pt>
                <c:pt idx="140">
                  <c:v>7</c:v>
                </c:pt>
                <c:pt idx="141">
                  <c:v>7.05</c:v>
                </c:pt>
                <c:pt idx="142">
                  <c:v>7.1</c:v>
                </c:pt>
                <c:pt idx="143">
                  <c:v>7.1499999999999995</c:v>
                </c:pt>
                <c:pt idx="144">
                  <c:v>7.1999999999999993</c:v>
                </c:pt>
                <c:pt idx="145">
                  <c:v>7.2499999999999991</c:v>
                </c:pt>
                <c:pt idx="146">
                  <c:v>7.2999999999999989</c:v>
                </c:pt>
                <c:pt idx="147">
                  <c:v>7.3499999999999988</c:v>
                </c:pt>
                <c:pt idx="148">
                  <c:v>7.3999999999999986</c:v>
                </c:pt>
                <c:pt idx="149">
                  <c:v>7.4499999999999984</c:v>
                </c:pt>
                <c:pt idx="150">
                  <c:v>7.4999999999999982</c:v>
                </c:pt>
                <c:pt idx="151">
                  <c:v>7.549999999999998</c:v>
                </c:pt>
                <c:pt idx="152">
                  <c:v>7.5999999999999979</c:v>
                </c:pt>
                <c:pt idx="153">
                  <c:v>7.6499999999999977</c:v>
                </c:pt>
                <c:pt idx="154">
                  <c:v>7.6999999999999975</c:v>
                </c:pt>
                <c:pt idx="155">
                  <c:v>7.7499999999999973</c:v>
                </c:pt>
                <c:pt idx="156">
                  <c:v>7.7999999999999972</c:v>
                </c:pt>
                <c:pt idx="157">
                  <c:v>7.849999999999997</c:v>
                </c:pt>
                <c:pt idx="158">
                  <c:v>7.8999999999999968</c:v>
                </c:pt>
                <c:pt idx="159">
                  <c:v>7.9499999999999966</c:v>
                </c:pt>
                <c:pt idx="160">
                  <c:v>7.9999999999999964</c:v>
                </c:pt>
                <c:pt idx="161">
                  <c:v>8.0499999999999972</c:v>
                </c:pt>
                <c:pt idx="162">
                  <c:v>8.0999999999999979</c:v>
                </c:pt>
                <c:pt idx="163">
                  <c:v>8.1499999999999986</c:v>
                </c:pt>
                <c:pt idx="164">
                  <c:v>8.1999999999999993</c:v>
                </c:pt>
                <c:pt idx="165">
                  <c:v>8.25</c:v>
                </c:pt>
                <c:pt idx="166">
                  <c:v>8.3000000000000007</c:v>
                </c:pt>
                <c:pt idx="167">
                  <c:v>8.3500000000000014</c:v>
                </c:pt>
                <c:pt idx="168">
                  <c:v>8.4000000000000021</c:v>
                </c:pt>
                <c:pt idx="169">
                  <c:v>8.4500000000000028</c:v>
                </c:pt>
                <c:pt idx="170">
                  <c:v>8.5000000000000036</c:v>
                </c:pt>
                <c:pt idx="171">
                  <c:v>8.5500000000000043</c:v>
                </c:pt>
                <c:pt idx="172">
                  <c:v>8.600000000000005</c:v>
                </c:pt>
                <c:pt idx="173">
                  <c:v>8.6500000000000057</c:v>
                </c:pt>
                <c:pt idx="174">
                  <c:v>8.7000000000000064</c:v>
                </c:pt>
                <c:pt idx="175">
                  <c:v>8.7500000000000071</c:v>
                </c:pt>
                <c:pt idx="176">
                  <c:v>8.8000000000000078</c:v>
                </c:pt>
                <c:pt idx="177">
                  <c:v>8.8500000000000085</c:v>
                </c:pt>
                <c:pt idx="178">
                  <c:v>8.9000000000000092</c:v>
                </c:pt>
                <c:pt idx="179">
                  <c:v>8.9500000000000099</c:v>
                </c:pt>
                <c:pt idx="180">
                  <c:v>9.0000000000000107</c:v>
                </c:pt>
                <c:pt idx="181">
                  <c:v>9.0500000000000114</c:v>
                </c:pt>
                <c:pt idx="182">
                  <c:v>9.1000000000000121</c:v>
                </c:pt>
                <c:pt idx="183">
                  <c:v>9.1500000000000128</c:v>
                </c:pt>
                <c:pt idx="184">
                  <c:v>9.2000000000000135</c:v>
                </c:pt>
                <c:pt idx="185">
                  <c:v>9.2500000000000142</c:v>
                </c:pt>
                <c:pt idx="186">
                  <c:v>9.3000000000000149</c:v>
                </c:pt>
                <c:pt idx="187">
                  <c:v>9.3500000000000156</c:v>
                </c:pt>
                <c:pt idx="188">
                  <c:v>9.4000000000000163</c:v>
                </c:pt>
                <c:pt idx="189">
                  <c:v>9.4500000000000171</c:v>
                </c:pt>
                <c:pt idx="190">
                  <c:v>9.5000000000000178</c:v>
                </c:pt>
                <c:pt idx="191">
                  <c:v>9.5500000000000185</c:v>
                </c:pt>
                <c:pt idx="192">
                  <c:v>9.6000000000000192</c:v>
                </c:pt>
                <c:pt idx="193">
                  <c:v>9.6500000000000199</c:v>
                </c:pt>
                <c:pt idx="194">
                  <c:v>9.7000000000000206</c:v>
                </c:pt>
                <c:pt idx="195">
                  <c:v>9.7500000000000213</c:v>
                </c:pt>
                <c:pt idx="196">
                  <c:v>9.800000000000022</c:v>
                </c:pt>
                <c:pt idx="197">
                  <c:v>9.8500000000000227</c:v>
                </c:pt>
                <c:pt idx="198">
                  <c:v>9.9000000000000234</c:v>
                </c:pt>
                <c:pt idx="199">
                  <c:v>9.9500000000000242</c:v>
                </c:pt>
                <c:pt idx="200">
                  <c:v>10.000000000000025</c:v>
                </c:pt>
              </c:numCache>
            </c:numRef>
          </c:xVal>
          <c:yVal>
            <c:numRef>
              <c:f>'11.1 Risk-neutral PDs'!$M$21:$M$221</c:f>
              <c:numCache>
                <c:formatCode>0.00%</c:formatCode>
                <c:ptCount val="201"/>
                <c:pt idx="0">
                  <c:v>0</c:v>
                </c:pt>
                <c:pt idx="1">
                  <c:v>5.4784797859808165E-5</c:v>
                </c:pt>
                <c:pt idx="2">
                  <c:v>1.1927303435432801E-4</c:v>
                </c:pt>
                <c:pt idx="3">
                  <c:v>1.9364276711719697E-4</c:v>
                </c:pt>
                <c:pt idx="4">
                  <c:v>2.7804168530698448E-4</c:v>
                </c:pt>
                <c:pt idx="5">
                  <c:v>3.7258725144662108E-4</c:v>
                </c:pt>
                <c:pt idx="6">
                  <c:v>4.7736649844232204E-4</c:v>
                </c:pt>
                <c:pt idx="7">
                  <c:v>5.92436092977211E-4</c:v>
                </c:pt>
                <c:pt idx="8">
                  <c:v>7.1782265548836488E-4</c:v>
                </c:pt>
                <c:pt idx="9">
                  <c:v>8.5352200859811767E-4</c:v>
                </c:pt>
                <c:pt idx="10">
                  <c:v>9.9950021407502199E-4</c:v>
                </c:pt>
                <c:pt idx="11">
                  <c:v>1.1556927627600633E-3</c:v>
                </c:pt>
                <c:pt idx="12">
                  <c:v>1.3220049324700334E-3</c:v>
                </c:pt>
                <c:pt idx="13">
                  <c:v>1.4983119709353065E-3</c:v>
                </c:pt>
                <c:pt idx="14">
                  <c:v>1.6844587987622228E-3</c:v>
                </c:pt>
                <c:pt idx="15">
                  <c:v>1.8802601963823218E-3</c:v>
                </c:pt>
                <c:pt idx="16">
                  <c:v>2.0855010433975529E-3</c:v>
                </c:pt>
                <c:pt idx="17">
                  <c:v>2.2999360994566675E-3</c:v>
                </c:pt>
                <c:pt idx="18">
                  <c:v>2.5232900432071714E-3</c:v>
                </c:pt>
                <c:pt idx="19">
                  <c:v>2.7552578321892174E-3</c:v>
                </c:pt>
                <c:pt idx="20">
                  <c:v>2.9955044452482094E-3</c:v>
                </c:pt>
                <c:pt idx="21">
                  <c:v>3.2437436003455167E-3</c:v>
                </c:pt>
                <c:pt idx="22">
                  <c:v>3.5000026940872342E-3</c:v>
                </c:pt>
                <c:pt idx="23">
                  <c:v>3.764440490559684E-3</c:v>
                </c:pt>
                <c:pt idx="24">
                  <c:v>4.0372738778823303E-3</c:v>
                </c:pt>
                <c:pt idx="25">
                  <c:v>4.3187798452224424E-3</c:v>
                </c:pt>
                <c:pt idx="26">
                  <c:v>4.6092940984427955E-3</c:v>
                </c:pt>
                <c:pt idx="27">
                  <c:v>4.9092121434489711E-3</c:v>
                </c:pt>
                <c:pt idx="28">
                  <c:v>5.2189879539044082E-3</c:v>
                </c:pt>
                <c:pt idx="29">
                  <c:v>5.539133465341628E-3</c:v>
                </c:pt>
                <c:pt idx="30">
                  <c:v>5.8702208817944523E-3</c:v>
                </c:pt>
                <c:pt idx="31">
                  <c:v>6.2128796732977554E-3</c:v>
                </c:pt>
                <c:pt idx="32">
                  <c:v>6.5677985030325736E-3</c:v>
                </c:pt>
                <c:pt idx="33">
                  <c:v>6.9357231083373438E-3</c:v>
                </c:pt>
                <c:pt idx="34">
                  <c:v>7.317458403965138E-3</c:v>
                </c:pt>
                <c:pt idx="35">
                  <c:v>7.7138657346100814E-3</c:v>
                </c:pt>
                <c:pt idx="36">
                  <c:v>8.1258650679961741E-3</c:v>
                </c:pt>
                <c:pt idx="37">
                  <c:v>8.5544329231952432E-3</c:v>
                </c:pt>
                <c:pt idx="38">
                  <c:v>9.0006028218868606E-3</c:v>
                </c:pt>
                <c:pt idx="39">
                  <c:v>9.465465134749218E-3</c:v>
                </c:pt>
                <c:pt idx="40">
                  <c:v>9.950166336890498E-3</c:v>
                </c:pt>
                <c:pt idx="41">
                  <c:v>1.0455790686157762E-2</c:v>
                </c:pt>
                <c:pt idx="42">
                  <c:v>1.0982981420960325E-2</c:v>
                </c:pt>
                <c:pt idx="43">
                  <c:v>1.1532260075285294E-2</c:v>
                </c:pt>
                <c:pt idx="44">
                  <c:v>1.2104130674623348E-2</c:v>
                </c:pt>
                <c:pt idx="45">
                  <c:v>1.2699087134418474E-2</c:v>
                </c:pt>
                <c:pt idx="46">
                  <c:v>1.3317612365998155E-2</c:v>
                </c:pt>
                <c:pt idx="47">
                  <c:v>1.3960173930357533E-2</c:v>
                </c:pt>
                <c:pt idx="48">
                  <c:v>1.4627227805088405E-2</c:v>
                </c:pt>
                <c:pt idx="49">
                  <c:v>1.5319215608085468E-2</c:v>
                </c:pt>
                <c:pt idx="50">
                  <c:v>1.6036566804444985E-2</c:v>
                </c:pt>
                <c:pt idx="51">
                  <c:v>1.677969819405134E-2</c:v>
                </c:pt>
                <c:pt idx="52">
                  <c:v>1.7549013876891451E-2</c:v>
                </c:pt>
                <c:pt idx="53">
                  <c:v>1.8344901732690877E-2</c:v>
                </c:pt>
                <c:pt idx="54">
                  <c:v>1.916773992988885E-2</c:v>
                </c:pt>
                <c:pt idx="55">
                  <c:v>2.0017890241202818E-2</c:v>
                </c:pt>
                <c:pt idx="56">
                  <c:v>2.0895702905958102E-2</c:v>
                </c:pt>
                <c:pt idx="57">
                  <c:v>2.180151345682646E-2</c:v>
                </c:pt>
                <c:pt idx="58">
                  <c:v>2.2735644306235203E-2</c:v>
                </c:pt>
                <c:pt idx="59">
                  <c:v>2.3698404021440966E-2</c:v>
                </c:pt>
                <c:pt idx="60">
                  <c:v>2.4690087426670448E-2</c:v>
                </c:pt>
                <c:pt idx="61">
                  <c:v>2.5710764423297228E-2</c:v>
                </c:pt>
                <c:pt idx="62">
                  <c:v>2.6759622148397555E-2</c:v>
                </c:pt>
                <c:pt idx="63">
                  <c:v>2.7835554551622121E-2</c:v>
                </c:pt>
                <c:pt idx="64">
                  <c:v>2.8937358133359181E-2</c:v>
                </c:pt>
                <c:pt idx="65">
                  <c:v>3.0063746030705496E-2</c:v>
                </c:pt>
                <c:pt idx="66">
                  <c:v>3.1213344108852459E-2</c:v>
                </c:pt>
                <c:pt idx="67">
                  <c:v>3.2384686939116558E-2</c:v>
                </c:pt>
                <c:pt idx="68">
                  <c:v>3.3576224794848564E-2</c:v>
                </c:pt>
                <c:pt idx="69">
                  <c:v>3.478631822395728E-2</c:v>
                </c:pt>
                <c:pt idx="70">
                  <c:v>3.6013246580964386E-2</c:v>
                </c:pt>
                <c:pt idx="71">
                  <c:v>3.725520382299452E-2</c:v>
                </c:pt>
                <c:pt idx="72">
                  <c:v>3.8510301986407702E-2</c:v>
                </c:pt>
                <c:pt idx="73">
                  <c:v>3.9776566060197194E-2</c:v>
                </c:pt>
                <c:pt idx="74">
                  <c:v>4.1051946152548036E-2</c:v>
                </c:pt>
                <c:pt idx="75">
                  <c:v>4.2334306295152446E-2</c:v>
                </c:pt>
                <c:pt idx="76">
                  <c:v>4.3621433936685272E-2</c:v>
                </c:pt>
                <c:pt idx="77">
                  <c:v>4.4911034570775166E-2</c:v>
                </c:pt>
                <c:pt idx="78">
                  <c:v>4.6200737641607592E-2</c:v>
                </c:pt>
                <c:pt idx="79">
                  <c:v>4.748809312315716E-2</c:v>
                </c:pt>
                <c:pt idx="80">
                  <c:v>4.877057443620425E-2</c:v>
                </c:pt>
                <c:pt idx="81">
                  <c:v>5.0046091163289397E-2</c:v>
                </c:pt>
                <c:pt idx="82">
                  <c:v>5.1314588064431121E-2</c:v>
                </c:pt>
                <c:pt idx="83">
                  <c:v>5.2576565254327745E-2</c:v>
                </c:pt>
                <c:pt idx="84">
                  <c:v>5.3832585412133316E-2</c:v>
                </c:pt>
                <c:pt idx="85">
                  <c:v>5.508326660895202E-2</c:v>
                </c:pt>
                <c:pt idx="86">
                  <c:v>5.6329294874608471E-2</c:v>
                </c:pt>
                <c:pt idx="87">
                  <c:v>5.7571401906024722E-2</c:v>
                </c:pt>
                <c:pt idx="88">
                  <c:v>5.8810392961983871E-2</c:v>
                </c:pt>
                <c:pt idx="89">
                  <c:v>6.0047108387265347E-2</c:v>
                </c:pt>
                <c:pt idx="90">
                  <c:v>6.1282466261464941E-2</c:v>
                </c:pt>
                <c:pt idx="91">
                  <c:v>6.2517431692858172E-2</c:v>
                </c:pt>
                <c:pt idx="92">
                  <c:v>6.3753029311201748E-2</c:v>
                </c:pt>
                <c:pt idx="93">
                  <c:v>6.4990334484947843E-2</c:v>
                </c:pt>
                <c:pt idx="94">
                  <c:v>6.6230484765256392E-2</c:v>
                </c:pt>
                <c:pt idx="95">
                  <c:v>6.7474664924409122E-2</c:v>
                </c:pt>
                <c:pt idx="96">
                  <c:v>6.8724122886762218E-2</c:v>
                </c:pt>
                <c:pt idx="97">
                  <c:v>6.9980154570139841E-2</c:v>
                </c:pt>
                <c:pt idx="98">
                  <c:v>7.1244110264261806E-2</c:v>
                </c:pt>
                <c:pt idx="99">
                  <c:v>7.2517395514855476E-2</c:v>
                </c:pt>
                <c:pt idx="100">
                  <c:v>7.3801466573925056E-2</c:v>
                </c:pt>
                <c:pt idx="101">
                  <c:v>7.5097525504939866E-2</c:v>
                </c:pt>
                <c:pt idx="102">
                  <c:v>7.6405543192767156E-2</c:v>
                </c:pt>
                <c:pt idx="103">
                  <c:v>7.7725191629121615E-2</c:v>
                </c:pt>
                <c:pt idx="104">
                  <c:v>7.9056123172038695E-2</c:v>
                </c:pt>
                <c:pt idx="105">
                  <c:v>8.0397985893032486E-2</c:v>
                </c:pt>
                <c:pt idx="106">
                  <c:v>8.1750393358434925E-2</c:v>
                </c:pt>
                <c:pt idx="107">
                  <c:v>8.3112973562098125E-2</c:v>
                </c:pt>
                <c:pt idx="108">
                  <c:v>8.4485328024008322E-2</c:v>
                </c:pt>
                <c:pt idx="109">
                  <c:v>8.5867046487001386E-2</c:v>
                </c:pt>
                <c:pt idx="110">
                  <c:v>8.7257722972536533E-2</c:v>
                </c:pt>
                <c:pt idx="111">
                  <c:v>8.8656916987502665E-2</c:v>
                </c:pt>
                <c:pt idx="112">
                  <c:v>9.006418850501674E-2</c:v>
                </c:pt>
                <c:pt idx="113">
                  <c:v>9.1479094608412859E-2</c:v>
                </c:pt>
                <c:pt idx="114">
                  <c:v>9.2901165695421839E-2</c:v>
                </c:pt>
                <c:pt idx="115">
                  <c:v>9.432993751710228E-2</c:v>
                </c:pt>
                <c:pt idx="116">
                  <c:v>9.5764923291439041E-2</c:v>
                </c:pt>
                <c:pt idx="117">
                  <c:v>9.7205629864898557E-2</c:v>
                </c:pt>
                <c:pt idx="118">
                  <c:v>9.8651553850327423E-2</c:v>
                </c:pt>
                <c:pt idx="119">
                  <c:v>0.10010217760386175</c:v>
                </c:pt>
                <c:pt idx="120">
                  <c:v>0.10155698593344642</c:v>
                </c:pt>
                <c:pt idx="121">
                  <c:v>0.10301544142089003</c:v>
                </c:pt>
                <c:pt idx="122">
                  <c:v>0.10447699680811329</c:v>
                </c:pt>
                <c:pt idx="123">
                  <c:v>0.10594110793526068</c:v>
                </c:pt>
                <c:pt idx="124">
                  <c:v>0.10740720854705077</c:v>
                </c:pt>
                <c:pt idx="125">
                  <c:v>0.1088747272278785</c:v>
                </c:pt>
                <c:pt idx="126">
                  <c:v>0.1103430811703926</c:v>
                </c:pt>
                <c:pt idx="127">
                  <c:v>0.11181168277748654</c:v>
                </c:pt>
                <c:pt idx="128">
                  <c:v>0.1132799354865287</c:v>
                </c:pt>
                <c:pt idx="129">
                  <c:v>0.11474722951294447</c:v>
                </c:pt>
                <c:pt idx="130">
                  <c:v>0.11621294617248101</c:v>
                </c:pt>
                <c:pt idx="131">
                  <c:v>0.11767646253151043</c:v>
                </c:pt>
                <c:pt idx="132">
                  <c:v>0.1191371470945668</c:v>
                </c:pt>
                <c:pt idx="133">
                  <c:v>0.12059435426149601</c:v>
                </c:pt>
                <c:pt idx="134">
                  <c:v>0.12204743443924138</c:v>
                </c:pt>
                <c:pt idx="135">
                  <c:v>0.12349572860114799</c:v>
                </c:pt>
                <c:pt idx="136">
                  <c:v>0.12493856939358627</c:v>
                </c:pt>
                <c:pt idx="137">
                  <c:v>0.1263752812651483</c:v>
                </c:pt>
                <c:pt idx="138">
                  <c:v>0.12780518049937717</c:v>
                </c:pt>
                <c:pt idx="139">
                  <c:v>0.12922757526173623</c:v>
                </c:pt>
                <c:pt idx="140">
                  <c:v>0.13064176565914076</c:v>
                </c:pt>
                <c:pt idx="141">
                  <c:v>0.13204716087142399</c:v>
                </c:pt>
                <c:pt idx="142">
                  <c:v>0.13344360761052199</c:v>
                </c:pt>
                <c:pt idx="143">
                  <c:v>0.13483110107596263</c:v>
                </c:pt>
                <c:pt idx="144">
                  <c:v>0.13620961771083506</c:v>
                </c:pt>
                <c:pt idx="145">
                  <c:v>0.13757913960547974</c:v>
                </c:pt>
                <c:pt idx="146">
                  <c:v>0.13893967569341181</c:v>
                </c:pt>
                <c:pt idx="147">
                  <c:v>0.14029123951917144</c:v>
                </c:pt>
                <c:pt idx="148">
                  <c:v>0.14163383414117914</c:v>
                </c:pt>
                <c:pt idx="149">
                  <c:v>0.14296747813404875</c:v>
                </c:pt>
                <c:pt idx="150">
                  <c:v>0.14429218725654192</c:v>
                </c:pt>
                <c:pt idx="151">
                  <c:v>0.14560801180907457</c:v>
                </c:pt>
                <c:pt idx="152">
                  <c:v>0.14691498060856756</c:v>
                </c:pt>
                <c:pt idx="153">
                  <c:v>0.14821313816122927</c:v>
                </c:pt>
                <c:pt idx="154">
                  <c:v>0.14950252558791766</c:v>
                </c:pt>
                <c:pt idx="155">
                  <c:v>0.15078320924467437</c:v>
                </c:pt>
                <c:pt idx="156">
                  <c:v>0.15205526329872021</c:v>
                </c:pt>
                <c:pt idx="157">
                  <c:v>0.15331873722802869</c:v>
                </c:pt>
                <c:pt idx="158">
                  <c:v>0.15457372680077197</c:v>
                </c:pt>
                <c:pt idx="159">
                  <c:v>0.15582030405165992</c:v>
                </c:pt>
                <c:pt idx="160">
                  <c:v>0.15705855702582483</c:v>
                </c:pt>
                <c:pt idx="161">
                  <c:v>0.15828856944796699</c:v>
                </c:pt>
                <c:pt idx="162">
                  <c:v>0.1595104620534088</c:v>
                </c:pt>
                <c:pt idx="163">
                  <c:v>0.16072432531061442</c:v>
                </c:pt>
                <c:pt idx="164">
                  <c:v>0.16193028178997515</c:v>
                </c:pt>
                <c:pt idx="165">
                  <c:v>0.16312843336575966</c:v>
                </c:pt>
                <c:pt idx="166">
                  <c:v>0.16431892507306034</c:v>
                </c:pt>
                <c:pt idx="167">
                  <c:v>0.16550187580973519</c:v>
                </c:pt>
                <c:pt idx="168">
                  <c:v>0.16667741543461578</c:v>
                </c:pt>
                <c:pt idx="169">
                  <c:v>0.16784568478426276</c:v>
                </c:pt>
                <c:pt idx="170">
                  <c:v>0.16900684716683789</c:v>
                </c:pt>
                <c:pt idx="171">
                  <c:v>0.17016103843275332</c:v>
                </c:pt>
                <c:pt idx="172">
                  <c:v>0.17130842776671307</c:v>
                </c:pt>
                <c:pt idx="173">
                  <c:v>0.17244916201477944</c:v>
                </c:pt>
                <c:pt idx="174">
                  <c:v>0.17358343277267141</c:v>
                </c:pt>
                <c:pt idx="175">
                  <c:v>0.17471139785786582</c:v>
                </c:pt>
                <c:pt idx="176">
                  <c:v>0.17583324897032582</c:v>
                </c:pt>
                <c:pt idx="177">
                  <c:v>0.1769491602806692</c:v>
                </c:pt>
                <c:pt idx="178">
                  <c:v>0.17805932887202169</c:v>
                </c:pt>
                <c:pt idx="179">
                  <c:v>0.17916395094560345</c:v>
                </c:pt>
                <c:pt idx="180">
                  <c:v>0.18026323454119531</c:v>
                </c:pt>
                <c:pt idx="181">
                  <c:v>0.18135737510952188</c:v>
                </c:pt>
                <c:pt idx="182">
                  <c:v>0.1824465942621466</c:v>
                </c:pt>
                <c:pt idx="183">
                  <c:v>0.18353110367319114</c:v>
                </c:pt>
                <c:pt idx="184">
                  <c:v>0.184611132734811</c:v>
                </c:pt>
                <c:pt idx="185">
                  <c:v>0.18568690351238193</c:v>
                </c:pt>
                <c:pt idx="186">
                  <c:v>0.18675865576996475</c:v>
                </c:pt>
                <c:pt idx="187">
                  <c:v>0.18782662224548285</c:v>
                </c:pt>
                <c:pt idx="188">
                  <c:v>0.18889105267287454</c:v>
                </c:pt>
                <c:pt idx="189">
                  <c:v>0.18995219009982234</c:v>
                </c:pt>
                <c:pt idx="190">
                  <c:v>0.19101029447783957</c:v>
                </c:pt>
                <c:pt idx="191">
                  <c:v>0.19206562041071851</c:v>
                </c:pt>
                <c:pt idx="192">
                  <c:v>0.19311843344801838</c:v>
                </c:pt>
                <c:pt idx="193">
                  <c:v>0.19416900254719038</c:v>
                </c:pt>
                <c:pt idx="194">
                  <c:v>0.19521760183849413</c:v>
                </c:pt>
                <c:pt idx="195">
                  <c:v>0.19626451012285762</c:v>
                </c:pt>
                <c:pt idx="196">
                  <c:v>0.19731001114751867</c:v>
                </c:pt>
                <c:pt idx="197">
                  <c:v>0.19835439345172801</c:v>
                </c:pt>
                <c:pt idx="198">
                  <c:v>0.19939795049503195</c:v>
                </c:pt>
                <c:pt idx="199">
                  <c:v>0.20044098035211266</c:v>
                </c:pt>
                <c:pt idx="200">
                  <c:v>0.20148378590099425</c:v>
                </c:pt>
              </c:numCache>
            </c:numRef>
          </c:yVal>
          <c:smooth val="1"/>
          <c:extLst>
            <c:ext xmlns:c16="http://schemas.microsoft.com/office/drawing/2014/chart" uri="{C3380CC4-5D6E-409C-BE32-E72D297353CC}">
              <c16:uniqueId val="{00000001-1F3B-400E-B0C8-7F6670F5A77A}"/>
            </c:ext>
          </c:extLst>
        </c:ser>
        <c:dLbls>
          <c:showLegendKey val="0"/>
          <c:showVal val="0"/>
          <c:showCatName val="0"/>
          <c:showSerName val="0"/>
          <c:showPercent val="0"/>
          <c:showBubbleSize val="0"/>
        </c:dLbls>
        <c:axId val="821060656"/>
        <c:axId val="821061312"/>
      </c:scatterChart>
      <c:valAx>
        <c:axId val="821060656"/>
        <c:scaling>
          <c:orientation val="minMax"/>
          <c:max val="1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 (years)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1061312"/>
        <c:crosses val="autoZero"/>
        <c:crossBetween val="midCat"/>
      </c:valAx>
      <c:valAx>
        <c:axId val="821061312"/>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Cummulative default probability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1060656"/>
        <c:crosses val="autoZero"/>
        <c:crossBetween val="midCat"/>
      </c:valAx>
      <c:spPr>
        <a:noFill/>
        <a:ln>
          <a:solidFill>
            <a:schemeClr val="tx1">
              <a:lumMod val="50000"/>
              <a:lumOff val="50000"/>
            </a:schemeClr>
          </a:solidFill>
        </a:ln>
        <a:effectLst/>
      </c:spPr>
    </c:plotArea>
    <c:legend>
      <c:legendPos val="t"/>
      <c:overlay val="0"/>
      <c:spPr>
        <a:noFill/>
        <a:ln>
          <a:solidFill>
            <a:schemeClr val="tx1">
              <a:lumMod val="50000"/>
              <a:lumOff val="50000"/>
            </a:schemeClr>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'11.1 Risk-neutral PDs'!$H$20</c:f>
              <c:strCache>
                <c:ptCount val="1"/>
                <c:pt idx="0">
                  <c:v>Hazard rate</c:v>
                </c:pt>
              </c:strCache>
            </c:strRef>
          </c:tx>
          <c:spPr>
            <a:ln w="15875" cap="rnd">
              <a:solidFill>
                <a:schemeClr val="accent1"/>
              </a:solidFill>
              <a:round/>
            </a:ln>
            <a:effectLst/>
          </c:spPr>
          <c:marker>
            <c:symbol val="none"/>
          </c:marker>
          <c:xVal>
            <c:numRef>
              <c:f>'11.1 Risk-neutral PDs'!$E$21:$E$221</c:f>
              <c:numCache>
                <c:formatCode>0.00</c:formatCode>
                <c:ptCount val="201"/>
                <c:pt idx="0">
                  <c:v>0</c:v>
                </c:pt>
                <c:pt idx="1">
                  <c:v>0.05</c:v>
                </c:pt>
                <c:pt idx="2">
                  <c:v>0.1</c:v>
                </c:pt>
                <c:pt idx="3">
                  <c:v>0.15000000000000002</c:v>
                </c:pt>
                <c:pt idx="4">
                  <c:v>0.2</c:v>
                </c:pt>
                <c:pt idx="5">
                  <c:v>0.25</c:v>
                </c:pt>
                <c:pt idx="6">
                  <c:v>0.3</c:v>
                </c:pt>
                <c:pt idx="7">
                  <c:v>0.35</c:v>
                </c:pt>
                <c:pt idx="8">
                  <c:v>0.39999999999999997</c:v>
                </c:pt>
                <c:pt idx="9">
                  <c:v>0.44999999999999996</c:v>
                </c:pt>
                <c:pt idx="10">
                  <c:v>0.49999999999999994</c:v>
                </c:pt>
                <c:pt idx="11">
                  <c:v>0.54999999999999993</c:v>
                </c:pt>
                <c:pt idx="12">
                  <c:v>0.6</c:v>
                </c:pt>
                <c:pt idx="13">
                  <c:v>0.65</c:v>
                </c:pt>
                <c:pt idx="14">
                  <c:v>0.70000000000000007</c:v>
                </c:pt>
                <c:pt idx="15">
                  <c:v>0.75000000000000011</c:v>
                </c:pt>
                <c:pt idx="16">
                  <c:v>0.80000000000000016</c:v>
                </c:pt>
                <c:pt idx="17">
                  <c:v>0.8500000000000002</c:v>
                </c:pt>
                <c:pt idx="18">
                  <c:v>0.90000000000000024</c:v>
                </c:pt>
                <c:pt idx="19">
                  <c:v>0.95000000000000029</c:v>
                </c:pt>
                <c:pt idx="20">
                  <c:v>1</c:v>
                </c:pt>
                <c:pt idx="21">
                  <c:v>1.05</c:v>
                </c:pt>
                <c:pt idx="22">
                  <c:v>1.1000000000000001</c:v>
                </c:pt>
                <c:pt idx="23">
                  <c:v>1.1500000000000001</c:v>
                </c:pt>
                <c:pt idx="24">
                  <c:v>1.2000000000000002</c:v>
                </c:pt>
                <c:pt idx="25">
                  <c:v>1.2500000000000002</c:v>
                </c:pt>
                <c:pt idx="26">
                  <c:v>1.3000000000000003</c:v>
                </c:pt>
                <c:pt idx="27">
                  <c:v>1.3500000000000003</c:v>
                </c:pt>
                <c:pt idx="28">
                  <c:v>1.4000000000000004</c:v>
                </c:pt>
                <c:pt idx="29">
                  <c:v>1.4500000000000004</c:v>
                </c:pt>
                <c:pt idx="30">
                  <c:v>1.5000000000000004</c:v>
                </c:pt>
                <c:pt idx="31">
                  <c:v>1.5500000000000005</c:v>
                </c:pt>
                <c:pt idx="32">
                  <c:v>1.6000000000000005</c:v>
                </c:pt>
                <c:pt idx="33">
                  <c:v>1.6500000000000006</c:v>
                </c:pt>
                <c:pt idx="34">
                  <c:v>1.7000000000000006</c:v>
                </c:pt>
                <c:pt idx="35">
                  <c:v>1.7500000000000007</c:v>
                </c:pt>
                <c:pt idx="36">
                  <c:v>1.8000000000000007</c:v>
                </c:pt>
                <c:pt idx="37">
                  <c:v>1.8500000000000008</c:v>
                </c:pt>
                <c:pt idx="38">
                  <c:v>1.9000000000000008</c:v>
                </c:pt>
                <c:pt idx="39">
                  <c:v>1.9500000000000008</c:v>
                </c:pt>
                <c:pt idx="40">
                  <c:v>2</c:v>
                </c:pt>
                <c:pt idx="41">
                  <c:v>2.0499999999999998</c:v>
                </c:pt>
                <c:pt idx="42">
                  <c:v>2.0999999999999996</c:v>
                </c:pt>
                <c:pt idx="43">
                  <c:v>2.1499999999999995</c:v>
                </c:pt>
                <c:pt idx="44">
                  <c:v>2.1999999999999993</c:v>
                </c:pt>
                <c:pt idx="45">
                  <c:v>2.2499999999999991</c:v>
                </c:pt>
                <c:pt idx="46">
                  <c:v>2.2999999999999989</c:v>
                </c:pt>
                <c:pt idx="47">
                  <c:v>2.3499999999999988</c:v>
                </c:pt>
                <c:pt idx="48">
                  <c:v>2.3999999999999986</c:v>
                </c:pt>
                <c:pt idx="49">
                  <c:v>2.4499999999999984</c:v>
                </c:pt>
                <c:pt idx="50">
                  <c:v>2.4999999999999982</c:v>
                </c:pt>
                <c:pt idx="51">
                  <c:v>2.549999999999998</c:v>
                </c:pt>
                <c:pt idx="52">
                  <c:v>2.5999999999999979</c:v>
                </c:pt>
                <c:pt idx="53">
                  <c:v>2.6499999999999977</c:v>
                </c:pt>
                <c:pt idx="54">
                  <c:v>2.6999999999999975</c:v>
                </c:pt>
                <c:pt idx="55">
                  <c:v>2.7499999999999973</c:v>
                </c:pt>
                <c:pt idx="56">
                  <c:v>2.7999999999999972</c:v>
                </c:pt>
                <c:pt idx="57">
                  <c:v>2.849999999999997</c:v>
                </c:pt>
                <c:pt idx="58">
                  <c:v>2.8999999999999968</c:v>
                </c:pt>
                <c:pt idx="59">
                  <c:v>2.9499999999999966</c:v>
                </c:pt>
                <c:pt idx="60">
                  <c:v>3</c:v>
                </c:pt>
                <c:pt idx="61">
                  <c:v>3.05</c:v>
                </c:pt>
                <c:pt idx="62">
                  <c:v>3.0999999999999996</c:v>
                </c:pt>
                <c:pt idx="63">
                  <c:v>3.1499999999999995</c:v>
                </c:pt>
                <c:pt idx="64">
                  <c:v>3.1999999999999993</c:v>
                </c:pt>
                <c:pt idx="65">
                  <c:v>3.2499999999999991</c:v>
                </c:pt>
                <c:pt idx="66">
                  <c:v>3.2999999999999989</c:v>
                </c:pt>
                <c:pt idx="67">
                  <c:v>3.3499999999999988</c:v>
                </c:pt>
                <c:pt idx="68">
                  <c:v>3.3999999999999986</c:v>
                </c:pt>
                <c:pt idx="69">
                  <c:v>3.4499999999999984</c:v>
                </c:pt>
                <c:pt idx="70">
                  <c:v>3.4999999999999982</c:v>
                </c:pt>
                <c:pt idx="71">
                  <c:v>3.549999999999998</c:v>
                </c:pt>
                <c:pt idx="72">
                  <c:v>3.5999999999999979</c:v>
                </c:pt>
                <c:pt idx="73">
                  <c:v>3.6499999999999977</c:v>
                </c:pt>
                <c:pt idx="74">
                  <c:v>3.6999999999999975</c:v>
                </c:pt>
                <c:pt idx="75">
                  <c:v>3.7499999999999973</c:v>
                </c:pt>
                <c:pt idx="76">
                  <c:v>3.7999999999999972</c:v>
                </c:pt>
                <c:pt idx="77">
                  <c:v>3.849999999999997</c:v>
                </c:pt>
                <c:pt idx="78">
                  <c:v>3.8999999999999968</c:v>
                </c:pt>
                <c:pt idx="79">
                  <c:v>3.9499999999999966</c:v>
                </c:pt>
                <c:pt idx="80">
                  <c:v>4</c:v>
                </c:pt>
                <c:pt idx="81">
                  <c:v>4.05</c:v>
                </c:pt>
                <c:pt idx="82">
                  <c:v>4.0999999999999996</c:v>
                </c:pt>
                <c:pt idx="83">
                  <c:v>4.1499999999999995</c:v>
                </c:pt>
                <c:pt idx="84">
                  <c:v>4.1999999999999993</c:v>
                </c:pt>
                <c:pt idx="85">
                  <c:v>4.2499999999999991</c:v>
                </c:pt>
                <c:pt idx="86">
                  <c:v>4.2999999999999989</c:v>
                </c:pt>
                <c:pt idx="87">
                  <c:v>4.3499999999999988</c:v>
                </c:pt>
                <c:pt idx="88">
                  <c:v>4.3999999999999986</c:v>
                </c:pt>
                <c:pt idx="89">
                  <c:v>4.4499999999999984</c:v>
                </c:pt>
                <c:pt idx="90">
                  <c:v>4.4999999999999982</c:v>
                </c:pt>
                <c:pt idx="91">
                  <c:v>4.549999999999998</c:v>
                </c:pt>
                <c:pt idx="92">
                  <c:v>4.5999999999999979</c:v>
                </c:pt>
                <c:pt idx="93">
                  <c:v>4.6499999999999977</c:v>
                </c:pt>
                <c:pt idx="94">
                  <c:v>4.6999999999999975</c:v>
                </c:pt>
                <c:pt idx="95">
                  <c:v>4.7499999999999973</c:v>
                </c:pt>
                <c:pt idx="96">
                  <c:v>4.7999999999999972</c:v>
                </c:pt>
                <c:pt idx="97">
                  <c:v>4.849999999999997</c:v>
                </c:pt>
                <c:pt idx="98">
                  <c:v>4.8999999999999968</c:v>
                </c:pt>
                <c:pt idx="99">
                  <c:v>4.9499999999999966</c:v>
                </c:pt>
                <c:pt idx="100">
                  <c:v>5</c:v>
                </c:pt>
                <c:pt idx="101">
                  <c:v>5.05</c:v>
                </c:pt>
                <c:pt idx="102">
                  <c:v>5.0999999999999996</c:v>
                </c:pt>
                <c:pt idx="103">
                  <c:v>5.1499999999999995</c:v>
                </c:pt>
                <c:pt idx="104">
                  <c:v>5.1999999999999993</c:v>
                </c:pt>
                <c:pt idx="105">
                  <c:v>5.2499999999999991</c:v>
                </c:pt>
                <c:pt idx="106">
                  <c:v>5.2999999999999989</c:v>
                </c:pt>
                <c:pt idx="107">
                  <c:v>5.3499999999999988</c:v>
                </c:pt>
                <c:pt idx="108">
                  <c:v>5.3999999999999986</c:v>
                </c:pt>
                <c:pt idx="109">
                  <c:v>5.4499999999999984</c:v>
                </c:pt>
                <c:pt idx="110">
                  <c:v>5.4999999999999982</c:v>
                </c:pt>
                <c:pt idx="111">
                  <c:v>5.549999999999998</c:v>
                </c:pt>
                <c:pt idx="112">
                  <c:v>5.5999999999999979</c:v>
                </c:pt>
                <c:pt idx="113">
                  <c:v>5.6499999999999977</c:v>
                </c:pt>
                <c:pt idx="114">
                  <c:v>5.6999999999999975</c:v>
                </c:pt>
                <c:pt idx="115">
                  <c:v>5.7499999999999973</c:v>
                </c:pt>
                <c:pt idx="116">
                  <c:v>5.7999999999999972</c:v>
                </c:pt>
                <c:pt idx="117">
                  <c:v>5.849999999999997</c:v>
                </c:pt>
                <c:pt idx="118">
                  <c:v>5.8999999999999968</c:v>
                </c:pt>
                <c:pt idx="119">
                  <c:v>5.9499999999999966</c:v>
                </c:pt>
                <c:pt idx="120">
                  <c:v>5.9999999999999964</c:v>
                </c:pt>
                <c:pt idx="121">
                  <c:v>6.0499999999999963</c:v>
                </c:pt>
                <c:pt idx="122">
                  <c:v>6.0999999999999961</c:v>
                </c:pt>
                <c:pt idx="123">
                  <c:v>6.1499999999999959</c:v>
                </c:pt>
                <c:pt idx="124">
                  <c:v>6.1999999999999957</c:v>
                </c:pt>
                <c:pt idx="125">
                  <c:v>6.2499999999999956</c:v>
                </c:pt>
                <c:pt idx="126">
                  <c:v>6.2999999999999954</c:v>
                </c:pt>
                <c:pt idx="127">
                  <c:v>6.3499999999999952</c:v>
                </c:pt>
                <c:pt idx="128">
                  <c:v>6.399999999999995</c:v>
                </c:pt>
                <c:pt idx="129">
                  <c:v>6.4499999999999948</c:v>
                </c:pt>
                <c:pt idx="130">
                  <c:v>6.4999999999999947</c:v>
                </c:pt>
                <c:pt idx="131">
                  <c:v>6.5499999999999945</c:v>
                </c:pt>
                <c:pt idx="132">
                  <c:v>6.5999999999999943</c:v>
                </c:pt>
                <c:pt idx="133">
                  <c:v>6.6499999999999941</c:v>
                </c:pt>
                <c:pt idx="134">
                  <c:v>6.699999999999994</c:v>
                </c:pt>
                <c:pt idx="135">
                  <c:v>6.7499999999999938</c:v>
                </c:pt>
                <c:pt idx="136">
                  <c:v>6.7999999999999936</c:v>
                </c:pt>
                <c:pt idx="137">
                  <c:v>6.8499999999999934</c:v>
                </c:pt>
                <c:pt idx="138">
                  <c:v>6.8999999999999932</c:v>
                </c:pt>
                <c:pt idx="139">
                  <c:v>6.9499999999999931</c:v>
                </c:pt>
                <c:pt idx="140">
                  <c:v>7</c:v>
                </c:pt>
                <c:pt idx="141">
                  <c:v>7.05</c:v>
                </c:pt>
                <c:pt idx="142">
                  <c:v>7.1</c:v>
                </c:pt>
                <c:pt idx="143">
                  <c:v>7.1499999999999995</c:v>
                </c:pt>
                <c:pt idx="144">
                  <c:v>7.1999999999999993</c:v>
                </c:pt>
                <c:pt idx="145">
                  <c:v>7.2499999999999991</c:v>
                </c:pt>
                <c:pt idx="146">
                  <c:v>7.2999999999999989</c:v>
                </c:pt>
                <c:pt idx="147">
                  <c:v>7.3499999999999988</c:v>
                </c:pt>
                <c:pt idx="148">
                  <c:v>7.3999999999999986</c:v>
                </c:pt>
                <c:pt idx="149">
                  <c:v>7.4499999999999984</c:v>
                </c:pt>
                <c:pt idx="150">
                  <c:v>7.4999999999999982</c:v>
                </c:pt>
                <c:pt idx="151">
                  <c:v>7.549999999999998</c:v>
                </c:pt>
                <c:pt idx="152">
                  <c:v>7.5999999999999979</c:v>
                </c:pt>
                <c:pt idx="153">
                  <c:v>7.6499999999999977</c:v>
                </c:pt>
                <c:pt idx="154">
                  <c:v>7.6999999999999975</c:v>
                </c:pt>
                <c:pt idx="155">
                  <c:v>7.7499999999999973</c:v>
                </c:pt>
                <c:pt idx="156">
                  <c:v>7.7999999999999972</c:v>
                </c:pt>
                <c:pt idx="157">
                  <c:v>7.849999999999997</c:v>
                </c:pt>
                <c:pt idx="158">
                  <c:v>7.8999999999999968</c:v>
                </c:pt>
                <c:pt idx="159">
                  <c:v>7.9499999999999966</c:v>
                </c:pt>
                <c:pt idx="160">
                  <c:v>7.9999999999999964</c:v>
                </c:pt>
                <c:pt idx="161">
                  <c:v>8.0499999999999972</c:v>
                </c:pt>
                <c:pt idx="162">
                  <c:v>8.0999999999999979</c:v>
                </c:pt>
                <c:pt idx="163">
                  <c:v>8.1499999999999986</c:v>
                </c:pt>
                <c:pt idx="164">
                  <c:v>8.1999999999999993</c:v>
                </c:pt>
                <c:pt idx="165">
                  <c:v>8.25</c:v>
                </c:pt>
                <c:pt idx="166">
                  <c:v>8.3000000000000007</c:v>
                </c:pt>
                <c:pt idx="167">
                  <c:v>8.3500000000000014</c:v>
                </c:pt>
                <c:pt idx="168">
                  <c:v>8.4000000000000021</c:v>
                </c:pt>
                <c:pt idx="169">
                  <c:v>8.4500000000000028</c:v>
                </c:pt>
                <c:pt idx="170">
                  <c:v>8.5000000000000036</c:v>
                </c:pt>
                <c:pt idx="171">
                  <c:v>8.5500000000000043</c:v>
                </c:pt>
                <c:pt idx="172">
                  <c:v>8.600000000000005</c:v>
                </c:pt>
                <c:pt idx="173">
                  <c:v>8.6500000000000057</c:v>
                </c:pt>
                <c:pt idx="174">
                  <c:v>8.7000000000000064</c:v>
                </c:pt>
                <c:pt idx="175">
                  <c:v>8.7500000000000071</c:v>
                </c:pt>
                <c:pt idx="176">
                  <c:v>8.8000000000000078</c:v>
                </c:pt>
                <c:pt idx="177">
                  <c:v>8.8500000000000085</c:v>
                </c:pt>
                <c:pt idx="178">
                  <c:v>8.9000000000000092</c:v>
                </c:pt>
                <c:pt idx="179">
                  <c:v>8.9500000000000099</c:v>
                </c:pt>
                <c:pt idx="180">
                  <c:v>9.0000000000000107</c:v>
                </c:pt>
                <c:pt idx="181">
                  <c:v>9.0500000000000114</c:v>
                </c:pt>
                <c:pt idx="182">
                  <c:v>9.1000000000000121</c:v>
                </c:pt>
                <c:pt idx="183">
                  <c:v>9.1500000000000128</c:v>
                </c:pt>
                <c:pt idx="184">
                  <c:v>9.2000000000000135</c:v>
                </c:pt>
                <c:pt idx="185">
                  <c:v>9.2500000000000142</c:v>
                </c:pt>
                <c:pt idx="186">
                  <c:v>9.3000000000000149</c:v>
                </c:pt>
                <c:pt idx="187">
                  <c:v>9.3500000000000156</c:v>
                </c:pt>
                <c:pt idx="188">
                  <c:v>9.4000000000000163</c:v>
                </c:pt>
                <c:pt idx="189">
                  <c:v>9.4500000000000171</c:v>
                </c:pt>
                <c:pt idx="190">
                  <c:v>9.5000000000000178</c:v>
                </c:pt>
                <c:pt idx="191">
                  <c:v>9.5500000000000185</c:v>
                </c:pt>
                <c:pt idx="192">
                  <c:v>9.6000000000000192</c:v>
                </c:pt>
                <c:pt idx="193">
                  <c:v>9.6500000000000199</c:v>
                </c:pt>
                <c:pt idx="194">
                  <c:v>9.7000000000000206</c:v>
                </c:pt>
                <c:pt idx="195">
                  <c:v>9.7500000000000213</c:v>
                </c:pt>
                <c:pt idx="196">
                  <c:v>9.800000000000022</c:v>
                </c:pt>
                <c:pt idx="197">
                  <c:v>9.8500000000000227</c:v>
                </c:pt>
                <c:pt idx="198">
                  <c:v>9.9000000000000234</c:v>
                </c:pt>
                <c:pt idx="199">
                  <c:v>9.9500000000000242</c:v>
                </c:pt>
                <c:pt idx="200">
                  <c:v>10.000000000000025</c:v>
                </c:pt>
              </c:numCache>
            </c:numRef>
          </c:xVal>
          <c:yVal>
            <c:numRef>
              <c:f>'11.1 Risk-neutral PDs'!$H$21:$H$221</c:f>
              <c:numCache>
                <c:formatCode>0.00%</c:formatCode>
                <c:ptCount val="201"/>
                <c:pt idx="0">
                  <c:v>1.9999000066671592E-3</c:v>
                </c:pt>
                <c:pt idx="1">
                  <c:v>1.9999000066671592E-3</c:v>
                </c:pt>
                <c:pt idx="2">
                  <c:v>1.9999000066671592E-3</c:v>
                </c:pt>
                <c:pt idx="3">
                  <c:v>1.9999000066671592E-3</c:v>
                </c:pt>
                <c:pt idx="4">
                  <c:v>1.9999000066671592E-3</c:v>
                </c:pt>
                <c:pt idx="5">
                  <c:v>1.9999000066671592E-3</c:v>
                </c:pt>
                <c:pt idx="6">
                  <c:v>1.9999000066671592E-3</c:v>
                </c:pt>
                <c:pt idx="7">
                  <c:v>1.9999000066671592E-3</c:v>
                </c:pt>
                <c:pt idx="8">
                  <c:v>1.9999000066671592E-3</c:v>
                </c:pt>
                <c:pt idx="9">
                  <c:v>1.9999000066671592E-3</c:v>
                </c:pt>
                <c:pt idx="10">
                  <c:v>1.9999000066671592E-3</c:v>
                </c:pt>
                <c:pt idx="11">
                  <c:v>2.3674258552220059E-3</c:v>
                </c:pt>
                <c:pt idx="12">
                  <c:v>2.7349517037768539E-3</c:v>
                </c:pt>
                <c:pt idx="13">
                  <c:v>3.1024775523317014E-3</c:v>
                </c:pt>
                <c:pt idx="14">
                  <c:v>3.4700034008865494E-3</c:v>
                </c:pt>
                <c:pt idx="15">
                  <c:v>3.8375292494413973E-3</c:v>
                </c:pt>
                <c:pt idx="16">
                  <c:v>4.2050550979962449E-3</c:v>
                </c:pt>
                <c:pt idx="17">
                  <c:v>4.5725809465510924E-3</c:v>
                </c:pt>
                <c:pt idx="18">
                  <c:v>4.9401067951059408E-3</c:v>
                </c:pt>
                <c:pt idx="19">
                  <c:v>5.3076326436607875E-3</c:v>
                </c:pt>
                <c:pt idx="20">
                  <c:v>5.6751584922156333E-3</c:v>
                </c:pt>
                <c:pt idx="21">
                  <c:v>5.8088316079380146E-3</c:v>
                </c:pt>
                <c:pt idx="22">
                  <c:v>5.9425047236603959E-3</c:v>
                </c:pt>
                <c:pt idx="23">
                  <c:v>6.0761778393827771E-3</c:v>
                </c:pt>
                <c:pt idx="24">
                  <c:v>6.2098509551051593E-3</c:v>
                </c:pt>
                <c:pt idx="25">
                  <c:v>6.3435240708275397E-3</c:v>
                </c:pt>
                <c:pt idx="26">
                  <c:v>6.4771971865499219E-3</c:v>
                </c:pt>
                <c:pt idx="27">
                  <c:v>6.610870302272304E-3</c:v>
                </c:pt>
                <c:pt idx="28">
                  <c:v>6.7445434179946844E-3</c:v>
                </c:pt>
                <c:pt idx="29">
                  <c:v>6.8782165337170666E-3</c:v>
                </c:pt>
                <c:pt idx="30">
                  <c:v>7.011889649439447E-3</c:v>
                </c:pt>
                <c:pt idx="31">
                  <c:v>7.1455627651618291E-3</c:v>
                </c:pt>
                <c:pt idx="32">
                  <c:v>7.2792358808842113E-3</c:v>
                </c:pt>
                <c:pt idx="33">
                  <c:v>7.4129089966065926E-3</c:v>
                </c:pt>
                <c:pt idx="34">
                  <c:v>7.5465821123289738E-3</c:v>
                </c:pt>
                <c:pt idx="35">
                  <c:v>7.6802552280513551E-3</c:v>
                </c:pt>
                <c:pt idx="36">
                  <c:v>7.8139283437737364E-3</c:v>
                </c:pt>
                <c:pt idx="37">
                  <c:v>7.9476014594961168E-3</c:v>
                </c:pt>
                <c:pt idx="38">
                  <c:v>8.081274575218499E-3</c:v>
                </c:pt>
                <c:pt idx="39">
                  <c:v>8.2149476909408811E-3</c:v>
                </c:pt>
                <c:pt idx="40">
                  <c:v>8.3486208066632598E-3</c:v>
                </c:pt>
                <c:pt idx="41">
                  <c:v>9.0245085792516819E-3</c:v>
                </c:pt>
                <c:pt idx="42">
                  <c:v>9.7003963518401057E-3</c:v>
                </c:pt>
                <c:pt idx="43">
                  <c:v>1.0376284124428528E-2</c:v>
                </c:pt>
                <c:pt idx="44">
                  <c:v>1.105217189701695E-2</c:v>
                </c:pt>
                <c:pt idx="45">
                  <c:v>1.1728059669605374E-2</c:v>
                </c:pt>
                <c:pt idx="46">
                  <c:v>1.2403947442193794E-2</c:v>
                </c:pt>
                <c:pt idx="47">
                  <c:v>1.3079835214782218E-2</c:v>
                </c:pt>
                <c:pt idx="48">
                  <c:v>1.375572298737064E-2</c:v>
                </c:pt>
                <c:pt idx="49">
                  <c:v>1.4431610759959062E-2</c:v>
                </c:pt>
                <c:pt idx="50">
                  <c:v>1.5107498532547486E-2</c:v>
                </c:pt>
                <c:pt idx="51">
                  <c:v>1.5783386305135906E-2</c:v>
                </c:pt>
                <c:pt idx="52">
                  <c:v>1.645927407772433E-2</c:v>
                </c:pt>
                <c:pt idx="53">
                  <c:v>1.7135161850312754E-2</c:v>
                </c:pt>
                <c:pt idx="54">
                  <c:v>1.7811049622901177E-2</c:v>
                </c:pt>
                <c:pt idx="55">
                  <c:v>1.8486937395489598E-2</c:v>
                </c:pt>
                <c:pt idx="56">
                  <c:v>1.9162825168078022E-2</c:v>
                </c:pt>
                <c:pt idx="57">
                  <c:v>1.9838712940666442E-2</c:v>
                </c:pt>
                <c:pt idx="58">
                  <c:v>2.0514600713254866E-2</c:v>
                </c:pt>
                <c:pt idx="59">
                  <c:v>2.1190488485843286E-2</c:v>
                </c:pt>
                <c:pt idx="60">
                  <c:v>2.1866376258431759E-2</c:v>
                </c:pt>
                <c:pt idx="61">
                  <c:v>2.2279940468686126E-2</c:v>
                </c:pt>
                <c:pt idx="62">
                  <c:v>2.2693504678940494E-2</c:v>
                </c:pt>
                <c:pt idx="63">
                  <c:v>2.3107068889194865E-2</c:v>
                </c:pt>
                <c:pt idx="64">
                  <c:v>2.3520633099449229E-2</c:v>
                </c:pt>
                <c:pt idx="65">
                  <c:v>2.3934197309703597E-2</c:v>
                </c:pt>
                <c:pt idx="66">
                  <c:v>2.4347761519957965E-2</c:v>
                </c:pt>
                <c:pt idx="67">
                  <c:v>2.4761325730212332E-2</c:v>
                </c:pt>
                <c:pt idx="68">
                  <c:v>2.5174889940466703E-2</c:v>
                </c:pt>
                <c:pt idx="69">
                  <c:v>2.5588454150721071E-2</c:v>
                </c:pt>
                <c:pt idx="70">
                  <c:v>2.6002018360975435E-2</c:v>
                </c:pt>
                <c:pt idx="71">
                  <c:v>2.6415582571229806E-2</c:v>
                </c:pt>
                <c:pt idx="72">
                  <c:v>2.6829146781484174E-2</c:v>
                </c:pt>
                <c:pt idx="73">
                  <c:v>2.7242710991738538E-2</c:v>
                </c:pt>
                <c:pt idx="74">
                  <c:v>2.7656275201992906E-2</c:v>
                </c:pt>
                <c:pt idx="75">
                  <c:v>2.8069839412247274E-2</c:v>
                </c:pt>
                <c:pt idx="76">
                  <c:v>2.8483403622501645E-2</c:v>
                </c:pt>
                <c:pt idx="77">
                  <c:v>2.8896967832756013E-2</c:v>
                </c:pt>
                <c:pt idx="78">
                  <c:v>2.931053204301038E-2</c:v>
                </c:pt>
                <c:pt idx="79">
                  <c:v>2.9724096253264748E-2</c:v>
                </c:pt>
                <c:pt idx="80">
                  <c:v>3.0137660463519143E-2</c:v>
                </c:pt>
                <c:pt idx="81">
                  <c:v>2.9949682537287942E-2</c:v>
                </c:pt>
                <c:pt idx="82">
                  <c:v>2.976170461105674E-2</c:v>
                </c:pt>
                <c:pt idx="83">
                  <c:v>2.9573726684825538E-2</c:v>
                </c:pt>
                <c:pt idx="84">
                  <c:v>2.9385748758594333E-2</c:v>
                </c:pt>
                <c:pt idx="85">
                  <c:v>2.9197770832363131E-2</c:v>
                </c:pt>
                <c:pt idx="86">
                  <c:v>2.9009792906131933E-2</c:v>
                </c:pt>
                <c:pt idx="87">
                  <c:v>2.8821814979900731E-2</c:v>
                </c:pt>
                <c:pt idx="88">
                  <c:v>2.8633837053669529E-2</c:v>
                </c:pt>
                <c:pt idx="89">
                  <c:v>2.8445859127438328E-2</c:v>
                </c:pt>
                <c:pt idx="90">
                  <c:v>2.8257881201207122E-2</c:v>
                </c:pt>
                <c:pt idx="91">
                  <c:v>2.8069903274975921E-2</c:v>
                </c:pt>
                <c:pt idx="92">
                  <c:v>2.7881925348744719E-2</c:v>
                </c:pt>
                <c:pt idx="93">
                  <c:v>2.7693947422513517E-2</c:v>
                </c:pt>
                <c:pt idx="94">
                  <c:v>2.7505969496282315E-2</c:v>
                </c:pt>
                <c:pt idx="95">
                  <c:v>2.7317991570051114E-2</c:v>
                </c:pt>
                <c:pt idx="96">
                  <c:v>2.7130013643819909E-2</c:v>
                </c:pt>
                <c:pt idx="97">
                  <c:v>2.6942035717588707E-2</c:v>
                </c:pt>
                <c:pt idx="98">
                  <c:v>2.6754057791357505E-2</c:v>
                </c:pt>
                <c:pt idx="99">
                  <c:v>2.6566079865126303E-2</c:v>
                </c:pt>
                <c:pt idx="100">
                  <c:v>2.6378101938895088E-2</c:v>
                </c:pt>
                <c:pt idx="101">
                  <c:v>2.676384682928265E-2</c:v>
                </c:pt>
                <c:pt idx="102">
                  <c:v>2.7149591719670213E-2</c:v>
                </c:pt>
                <c:pt idx="103">
                  <c:v>2.7535336610057776E-2</c:v>
                </c:pt>
                <c:pt idx="104">
                  <c:v>2.7921081500445342E-2</c:v>
                </c:pt>
                <c:pt idx="105">
                  <c:v>2.8306826390832901E-2</c:v>
                </c:pt>
                <c:pt idx="106">
                  <c:v>2.8692571281220467E-2</c:v>
                </c:pt>
                <c:pt idx="107">
                  <c:v>2.907831617160803E-2</c:v>
                </c:pt>
                <c:pt idx="108">
                  <c:v>2.9464061061995596E-2</c:v>
                </c:pt>
                <c:pt idx="109">
                  <c:v>2.9849805952383155E-2</c:v>
                </c:pt>
                <c:pt idx="110">
                  <c:v>3.0235550842770721E-2</c:v>
                </c:pt>
                <c:pt idx="111">
                  <c:v>3.0621295733158284E-2</c:v>
                </c:pt>
                <c:pt idx="112">
                  <c:v>3.1007040623545847E-2</c:v>
                </c:pt>
                <c:pt idx="113">
                  <c:v>3.1392785513933409E-2</c:v>
                </c:pt>
                <c:pt idx="114">
                  <c:v>3.1778530404320972E-2</c:v>
                </c:pt>
                <c:pt idx="115">
                  <c:v>3.2164275294708534E-2</c:v>
                </c:pt>
                <c:pt idx="116">
                  <c:v>3.2550020185096104E-2</c:v>
                </c:pt>
                <c:pt idx="117">
                  <c:v>3.2935765075483667E-2</c:v>
                </c:pt>
                <c:pt idx="118">
                  <c:v>3.3321509965871222E-2</c:v>
                </c:pt>
                <c:pt idx="119">
                  <c:v>3.3707254856258792E-2</c:v>
                </c:pt>
                <c:pt idx="120">
                  <c:v>3.4092999746646355E-2</c:v>
                </c:pt>
                <c:pt idx="121">
                  <c:v>3.4478744637033917E-2</c:v>
                </c:pt>
                <c:pt idx="122">
                  <c:v>3.486448952742148E-2</c:v>
                </c:pt>
                <c:pt idx="123">
                  <c:v>3.5250234417809043E-2</c:v>
                </c:pt>
                <c:pt idx="124">
                  <c:v>3.5635979308196605E-2</c:v>
                </c:pt>
                <c:pt idx="125">
                  <c:v>3.6021724198584168E-2</c:v>
                </c:pt>
                <c:pt idx="126">
                  <c:v>3.6407469088971731E-2</c:v>
                </c:pt>
                <c:pt idx="127">
                  <c:v>3.6793213979359293E-2</c:v>
                </c:pt>
                <c:pt idx="128">
                  <c:v>3.7178958869746856E-2</c:v>
                </c:pt>
                <c:pt idx="129">
                  <c:v>3.7564703760134419E-2</c:v>
                </c:pt>
                <c:pt idx="130">
                  <c:v>3.7950448650521981E-2</c:v>
                </c:pt>
                <c:pt idx="131">
                  <c:v>3.8336193540909544E-2</c:v>
                </c:pt>
                <c:pt idx="132">
                  <c:v>3.8721938431297113E-2</c:v>
                </c:pt>
                <c:pt idx="133">
                  <c:v>3.9107683321684676E-2</c:v>
                </c:pt>
                <c:pt idx="134">
                  <c:v>3.9493428212072239E-2</c:v>
                </c:pt>
                <c:pt idx="135">
                  <c:v>3.9879173102459795E-2</c:v>
                </c:pt>
                <c:pt idx="136">
                  <c:v>4.0264917992847364E-2</c:v>
                </c:pt>
                <c:pt idx="137">
                  <c:v>4.0650662883234927E-2</c:v>
                </c:pt>
                <c:pt idx="138">
                  <c:v>4.1036407773622489E-2</c:v>
                </c:pt>
                <c:pt idx="139">
                  <c:v>4.1422152664010052E-2</c:v>
                </c:pt>
                <c:pt idx="140">
                  <c:v>4.180789755439767E-2</c:v>
                </c:pt>
                <c:pt idx="141">
                  <c:v>4.1421743007579864E-2</c:v>
                </c:pt>
                <c:pt idx="142">
                  <c:v>4.1035588460762058E-2</c:v>
                </c:pt>
                <c:pt idx="143">
                  <c:v>4.0649433913944245E-2</c:v>
                </c:pt>
                <c:pt idx="144">
                  <c:v>4.0263279367126432E-2</c:v>
                </c:pt>
                <c:pt idx="145">
                  <c:v>3.9877124820308626E-2</c:v>
                </c:pt>
                <c:pt idx="146">
                  <c:v>3.9490970273490821E-2</c:v>
                </c:pt>
                <c:pt idx="147">
                  <c:v>3.9104815726673008E-2</c:v>
                </c:pt>
                <c:pt idx="148">
                  <c:v>3.8718661179855202E-2</c:v>
                </c:pt>
                <c:pt idx="149">
                  <c:v>3.8332506633037396E-2</c:v>
                </c:pt>
                <c:pt idx="150">
                  <c:v>3.7946352086219583E-2</c:v>
                </c:pt>
                <c:pt idx="151">
                  <c:v>3.756019753940177E-2</c:v>
                </c:pt>
                <c:pt idx="152">
                  <c:v>3.7174042992583964E-2</c:v>
                </c:pt>
                <c:pt idx="153">
                  <c:v>3.6787888445766158E-2</c:v>
                </c:pt>
                <c:pt idx="154">
                  <c:v>3.6401733898948352E-2</c:v>
                </c:pt>
                <c:pt idx="155">
                  <c:v>3.6015579352130546E-2</c:v>
                </c:pt>
                <c:pt idx="156">
                  <c:v>3.5629424805312733E-2</c:v>
                </c:pt>
                <c:pt idx="157">
                  <c:v>3.524327025849492E-2</c:v>
                </c:pt>
                <c:pt idx="158">
                  <c:v>3.4857115711677114E-2</c:v>
                </c:pt>
                <c:pt idx="159">
                  <c:v>3.4470961164859308E-2</c:v>
                </c:pt>
                <c:pt idx="160">
                  <c:v>3.4084806618041502E-2</c:v>
                </c:pt>
                <c:pt idx="161">
                  <c:v>3.3698652071223682E-2</c:v>
                </c:pt>
                <c:pt idx="162">
                  <c:v>3.3312497524405869E-2</c:v>
                </c:pt>
                <c:pt idx="163">
                  <c:v>3.2926342977588056E-2</c:v>
                </c:pt>
                <c:pt idx="164">
                  <c:v>3.2540188430770237E-2</c:v>
                </c:pt>
                <c:pt idx="165">
                  <c:v>3.2154033883952417E-2</c:v>
                </c:pt>
                <c:pt idx="166">
                  <c:v>3.1767879337134604E-2</c:v>
                </c:pt>
                <c:pt idx="167">
                  <c:v>3.1381724790316791E-2</c:v>
                </c:pt>
                <c:pt idx="168">
                  <c:v>3.0995570243498975E-2</c:v>
                </c:pt>
                <c:pt idx="169">
                  <c:v>3.0609415696681158E-2</c:v>
                </c:pt>
                <c:pt idx="170">
                  <c:v>3.0223261149863345E-2</c:v>
                </c:pt>
                <c:pt idx="171">
                  <c:v>2.9837106603045529E-2</c:v>
                </c:pt>
                <c:pt idx="172">
                  <c:v>2.9450952056227709E-2</c:v>
                </c:pt>
                <c:pt idx="173">
                  <c:v>2.9064797509409896E-2</c:v>
                </c:pt>
                <c:pt idx="174">
                  <c:v>2.8678642962592083E-2</c:v>
                </c:pt>
                <c:pt idx="175">
                  <c:v>2.8292488415774267E-2</c:v>
                </c:pt>
                <c:pt idx="176">
                  <c:v>2.790633386895645E-2</c:v>
                </c:pt>
                <c:pt idx="177">
                  <c:v>2.7520179322138637E-2</c:v>
                </c:pt>
                <c:pt idx="178">
                  <c:v>2.7134024775320825E-2</c:v>
                </c:pt>
                <c:pt idx="179">
                  <c:v>2.6747870228503005E-2</c:v>
                </c:pt>
                <c:pt idx="180">
                  <c:v>2.6361715681685188E-2</c:v>
                </c:pt>
                <c:pt idx="181">
                  <c:v>2.5975561134867375E-2</c:v>
                </c:pt>
                <c:pt idx="182">
                  <c:v>2.5589406588049559E-2</c:v>
                </c:pt>
                <c:pt idx="183">
                  <c:v>2.5203252041231739E-2</c:v>
                </c:pt>
                <c:pt idx="184">
                  <c:v>2.4817097494413926E-2</c:v>
                </c:pt>
                <c:pt idx="185">
                  <c:v>2.4430942947596113E-2</c:v>
                </c:pt>
                <c:pt idx="186">
                  <c:v>2.4044788400778297E-2</c:v>
                </c:pt>
                <c:pt idx="187">
                  <c:v>2.3658633853960481E-2</c:v>
                </c:pt>
                <c:pt idx="188">
                  <c:v>2.3272479307142668E-2</c:v>
                </c:pt>
                <c:pt idx="189">
                  <c:v>2.2886324760324848E-2</c:v>
                </c:pt>
                <c:pt idx="190">
                  <c:v>2.2500170213507035E-2</c:v>
                </c:pt>
                <c:pt idx="191">
                  <c:v>2.2114015666689218E-2</c:v>
                </c:pt>
                <c:pt idx="192">
                  <c:v>2.1727861119871406E-2</c:v>
                </c:pt>
                <c:pt idx="193">
                  <c:v>2.1341706573053589E-2</c:v>
                </c:pt>
                <c:pt idx="194">
                  <c:v>2.0955552026235776E-2</c:v>
                </c:pt>
                <c:pt idx="195">
                  <c:v>2.0569397479417956E-2</c:v>
                </c:pt>
                <c:pt idx="196">
                  <c:v>2.0183242932600143E-2</c:v>
                </c:pt>
                <c:pt idx="197">
                  <c:v>1.9797088385782327E-2</c:v>
                </c:pt>
                <c:pt idx="198">
                  <c:v>1.9410933838964511E-2</c:v>
                </c:pt>
                <c:pt idx="199">
                  <c:v>1.9024779292146694E-2</c:v>
                </c:pt>
                <c:pt idx="200">
                  <c:v>1.8638624745329072E-2</c:v>
                </c:pt>
              </c:numCache>
            </c:numRef>
          </c:yVal>
          <c:smooth val="0"/>
          <c:extLst>
            <c:ext xmlns:c16="http://schemas.microsoft.com/office/drawing/2014/chart" uri="{C3380CC4-5D6E-409C-BE32-E72D297353CC}">
              <c16:uniqueId val="{00000000-9010-4948-A9F1-77D4D2CCE031}"/>
            </c:ext>
          </c:extLst>
        </c:ser>
        <c:ser>
          <c:idx val="1"/>
          <c:order val="1"/>
          <c:spPr>
            <a:ln w="19050" cap="rnd">
              <a:noFill/>
              <a:round/>
            </a:ln>
            <a:effectLst/>
          </c:spPr>
          <c:marker>
            <c:symbol val="circle"/>
            <c:size val="5"/>
            <c:spPr>
              <a:solidFill>
                <a:schemeClr val="accent2"/>
              </a:solidFill>
              <a:ln w="9525">
                <a:solidFill>
                  <a:schemeClr val="accent2"/>
                </a:solidFill>
              </a:ln>
              <a:effectLst/>
            </c:spPr>
          </c:marker>
          <c:xVal>
            <c:numRef>
              <c:f>'11.1 Risk-neutral PDs'!$E$11:$E$18</c:f>
              <c:numCache>
                <c:formatCode>General</c:formatCode>
                <c:ptCount val="8"/>
                <c:pt idx="0">
                  <c:v>0.5</c:v>
                </c:pt>
                <c:pt idx="1">
                  <c:v>1</c:v>
                </c:pt>
                <c:pt idx="2">
                  <c:v>2</c:v>
                </c:pt>
                <c:pt idx="3">
                  <c:v>3</c:v>
                </c:pt>
                <c:pt idx="4">
                  <c:v>4</c:v>
                </c:pt>
                <c:pt idx="5">
                  <c:v>5</c:v>
                </c:pt>
                <c:pt idx="6">
                  <c:v>7</c:v>
                </c:pt>
                <c:pt idx="7">
                  <c:v>10</c:v>
                </c:pt>
              </c:numCache>
            </c:numRef>
          </c:xVal>
          <c:yVal>
            <c:numRef>
              <c:f>'11.1 Risk-neutral PDs'!$H$11:$H$18</c:f>
              <c:numCache>
                <c:formatCode>0.000%</c:formatCode>
                <c:ptCount val="8"/>
                <c:pt idx="0">
                  <c:v>1.9999000066671592E-3</c:v>
                </c:pt>
                <c:pt idx="1">
                  <c:v>5.6751584922156333E-3</c:v>
                </c:pt>
                <c:pt idx="2">
                  <c:v>8.3486208066632598E-3</c:v>
                </c:pt>
                <c:pt idx="3">
                  <c:v>2.1866376258431759E-2</c:v>
                </c:pt>
                <c:pt idx="4">
                  <c:v>3.0137660463519143E-2</c:v>
                </c:pt>
                <c:pt idx="5">
                  <c:v>2.6378101938895088E-2</c:v>
                </c:pt>
                <c:pt idx="6">
                  <c:v>4.180789755439767E-2</c:v>
                </c:pt>
                <c:pt idx="7">
                  <c:v>1.8638624745329072E-2</c:v>
                </c:pt>
              </c:numCache>
            </c:numRef>
          </c:yVal>
          <c:smooth val="1"/>
          <c:extLst>
            <c:ext xmlns:c16="http://schemas.microsoft.com/office/drawing/2014/chart" uri="{C3380CC4-5D6E-409C-BE32-E72D297353CC}">
              <c16:uniqueId val="{00000001-9010-4948-A9F1-77D4D2CCE031}"/>
            </c:ext>
          </c:extLst>
        </c:ser>
        <c:dLbls>
          <c:showLegendKey val="0"/>
          <c:showVal val="0"/>
          <c:showCatName val="0"/>
          <c:showSerName val="0"/>
          <c:showPercent val="0"/>
          <c:showBubbleSize val="0"/>
        </c:dLbls>
        <c:axId val="560011472"/>
        <c:axId val="560010160"/>
      </c:scatterChart>
      <c:valAx>
        <c:axId val="560011472"/>
        <c:scaling>
          <c:orientation val="minMax"/>
          <c:max val="1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 (years)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0010160"/>
        <c:crosses val="autoZero"/>
        <c:crossBetween val="midCat"/>
      </c:valAx>
      <c:valAx>
        <c:axId val="560010160"/>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Hazard rate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0011472"/>
        <c:crosses val="autoZero"/>
        <c:crossBetween val="midCat"/>
      </c:valAx>
      <c:spPr>
        <a:noFill/>
        <a:ln>
          <a:solidFill>
            <a:schemeClr val="tx1">
              <a:lumMod val="50000"/>
              <a:lumOff val="50000"/>
            </a:schemeClr>
          </a:solid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'11.1 Risk-neutral PDs'!$F$10</c:f>
              <c:strCache>
                <c:ptCount val="1"/>
                <c:pt idx="0">
                  <c:v>Running</c:v>
                </c:pt>
              </c:strCache>
            </c:strRef>
          </c:tx>
          <c:spPr>
            <a:ln w="19050" cap="rnd">
              <a:noFill/>
              <a:round/>
            </a:ln>
            <a:effectLst/>
          </c:spPr>
          <c:marker>
            <c:symbol val="circle"/>
            <c:size val="5"/>
            <c:spPr>
              <a:solidFill>
                <a:schemeClr val="accent1"/>
              </a:solidFill>
              <a:ln w="9525">
                <a:solidFill>
                  <a:schemeClr val="accent1"/>
                </a:solidFill>
              </a:ln>
              <a:effectLst/>
            </c:spPr>
          </c:marker>
          <c:xVal>
            <c:numRef>
              <c:f>'11.1 Risk-neutral PDs'!$E$11:$E$18</c:f>
              <c:numCache>
                <c:formatCode>General</c:formatCode>
                <c:ptCount val="8"/>
                <c:pt idx="0">
                  <c:v>0.5</c:v>
                </c:pt>
                <c:pt idx="1">
                  <c:v>1</c:v>
                </c:pt>
                <c:pt idx="2">
                  <c:v>2</c:v>
                </c:pt>
                <c:pt idx="3">
                  <c:v>3</c:v>
                </c:pt>
                <c:pt idx="4">
                  <c:v>4</c:v>
                </c:pt>
                <c:pt idx="5">
                  <c:v>5</c:v>
                </c:pt>
                <c:pt idx="6">
                  <c:v>7</c:v>
                </c:pt>
                <c:pt idx="7">
                  <c:v>10</c:v>
                </c:pt>
              </c:numCache>
            </c:numRef>
          </c:xVal>
          <c:yVal>
            <c:numRef>
              <c:f>'11.1 Risk-neutral PDs'!$F$11:$F$18</c:f>
              <c:numCache>
                <c:formatCode>0.00%</c:formatCode>
                <c:ptCount val="8"/>
                <c:pt idx="0">
                  <c:v>1.1999999999999999E-3</c:v>
                </c:pt>
                <c:pt idx="1">
                  <c:v>1.8E-3</c:v>
                </c:pt>
                <c:pt idx="2">
                  <c:v>3.0000000000000001E-3</c:v>
                </c:pt>
                <c:pt idx="3">
                  <c:v>5.0000000000000001E-3</c:v>
                </c:pt>
                <c:pt idx="4">
                  <c:v>7.4999999999999997E-3</c:v>
                </c:pt>
                <c:pt idx="5">
                  <c:v>9.1999999999999998E-3</c:v>
                </c:pt>
                <c:pt idx="6">
                  <c:v>1.2E-2</c:v>
                </c:pt>
                <c:pt idx="7">
                  <c:v>1.35E-2</c:v>
                </c:pt>
              </c:numCache>
            </c:numRef>
          </c:yVal>
          <c:smooth val="0"/>
          <c:extLst>
            <c:ext xmlns:c16="http://schemas.microsoft.com/office/drawing/2014/chart" uri="{C3380CC4-5D6E-409C-BE32-E72D297353CC}">
              <c16:uniqueId val="{00000000-8AE2-43CA-852A-3CF2F1270ED6}"/>
            </c:ext>
          </c:extLst>
        </c:ser>
        <c:ser>
          <c:idx val="1"/>
          <c:order val="1"/>
          <c:tx>
            <c:strRef>
              <c:f>'11.1 Risk-neutral PDs'!$O$10</c:f>
              <c:strCache>
                <c:ptCount val="1"/>
                <c:pt idx="0">
                  <c:v>Fair Prem</c:v>
                </c:pt>
              </c:strCache>
            </c:strRef>
          </c:tx>
          <c:spPr>
            <a:ln w="25400" cap="rnd">
              <a:noFill/>
              <a:round/>
            </a:ln>
            <a:effectLst/>
          </c:spPr>
          <c:marker>
            <c:symbol val="circle"/>
            <c:size val="5"/>
            <c:spPr>
              <a:solidFill>
                <a:schemeClr val="accent2"/>
              </a:solidFill>
              <a:ln w="9525">
                <a:solidFill>
                  <a:schemeClr val="accent2"/>
                </a:solidFill>
              </a:ln>
              <a:effectLst/>
            </c:spPr>
          </c:marker>
          <c:xVal>
            <c:numRef>
              <c:f>'11.1 Risk-neutral PDs'!$E$11:$E$18</c:f>
              <c:numCache>
                <c:formatCode>General</c:formatCode>
                <c:ptCount val="8"/>
                <c:pt idx="0">
                  <c:v>0.5</c:v>
                </c:pt>
                <c:pt idx="1">
                  <c:v>1</c:v>
                </c:pt>
                <c:pt idx="2">
                  <c:v>2</c:v>
                </c:pt>
                <c:pt idx="3">
                  <c:v>3</c:v>
                </c:pt>
                <c:pt idx="4">
                  <c:v>4</c:v>
                </c:pt>
                <c:pt idx="5">
                  <c:v>5</c:v>
                </c:pt>
                <c:pt idx="6">
                  <c:v>7</c:v>
                </c:pt>
                <c:pt idx="7">
                  <c:v>10</c:v>
                </c:pt>
              </c:numCache>
            </c:numRef>
          </c:xVal>
          <c:yVal>
            <c:numRef>
              <c:f>'11.1 Risk-neutral PDs'!$O$11:$O$18</c:f>
              <c:numCache>
                <c:formatCode>0.00%</c:formatCode>
                <c:ptCount val="8"/>
                <c:pt idx="0">
                  <c:v>1.2000000000002811E-3</c:v>
                </c:pt>
                <c:pt idx="1">
                  <c:v>1.7999999999999115E-3</c:v>
                </c:pt>
                <c:pt idx="2">
                  <c:v>3.0000000000000903E-3</c:v>
                </c:pt>
                <c:pt idx="3">
                  <c:v>4.9999999999999871E-3</c:v>
                </c:pt>
                <c:pt idx="4">
                  <c:v>7.4999999999999616E-3</c:v>
                </c:pt>
                <c:pt idx="5">
                  <c:v>9.1999999999999704E-3</c:v>
                </c:pt>
                <c:pt idx="6">
                  <c:v>1.2000000000000021E-2</c:v>
                </c:pt>
                <c:pt idx="7">
                  <c:v>1.3499999999999984E-2</c:v>
                </c:pt>
              </c:numCache>
            </c:numRef>
          </c:yVal>
          <c:smooth val="1"/>
          <c:extLst>
            <c:ext xmlns:c16="http://schemas.microsoft.com/office/drawing/2014/chart" uri="{C3380CC4-5D6E-409C-BE32-E72D297353CC}">
              <c16:uniqueId val="{00000000-F62E-4F93-A6CB-48A4C2E39D50}"/>
            </c:ext>
          </c:extLst>
        </c:ser>
        <c:dLbls>
          <c:showLegendKey val="0"/>
          <c:showVal val="0"/>
          <c:showCatName val="0"/>
          <c:showSerName val="0"/>
          <c:showPercent val="0"/>
          <c:showBubbleSize val="0"/>
        </c:dLbls>
        <c:axId val="560011472"/>
        <c:axId val="560010160"/>
      </c:scatterChart>
      <c:valAx>
        <c:axId val="560011472"/>
        <c:scaling>
          <c:orientation val="minMax"/>
          <c:max val="1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 (years)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0010160"/>
        <c:crosses val="autoZero"/>
        <c:crossBetween val="midCat"/>
      </c:valAx>
      <c:valAx>
        <c:axId val="560010160"/>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Spread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0011472"/>
        <c:crosses val="autoZero"/>
        <c:crossBetween val="midCat"/>
      </c:valAx>
      <c:spPr>
        <a:noFill/>
        <a:ln>
          <a:solidFill>
            <a:schemeClr val="tx1">
              <a:lumMod val="50000"/>
              <a:lumOff val="50000"/>
            </a:schemeClr>
          </a:solidFill>
        </a:ln>
        <a:effectLst/>
      </c:spPr>
    </c:plotArea>
    <c:legend>
      <c:legendPos val="t"/>
      <c:overlay val="0"/>
      <c:spPr>
        <a:noFill/>
        <a:ln>
          <a:solidFill>
            <a:schemeClr val="tx1">
              <a:lumMod val="50000"/>
              <a:lumOff val="50000"/>
            </a:schemeClr>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'11.1 Risk-neutral PDs'!$H$20</c:f>
              <c:strCache>
                <c:ptCount val="1"/>
                <c:pt idx="0">
                  <c:v>Hazard rate</c:v>
                </c:pt>
              </c:strCache>
            </c:strRef>
          </c:tx>
          <c:spPr>
            <a:ln w="15875" cap="rnd">
              <a:solidFill>
                <a:schemeClr val="accent1"/>
              </a:solidFill>
              <a:round/>
            </a:ln>
            <a:effectLst/>
          </c:spPr>
          <c:marker>
            <c:symbol val="none"/>
          </c:marker>
          <c:xVal>
            <c:numRef>
              <c:f>'11.1 Risk-neutral PDs'!$E$21:$E$221</c:f>
              <c:numCache>
                <c:formatCode>0.00</c:formatCode>
                <c:ptCount val="201"/>
                <c:pt idx="0">
                  <c:v>0</c:v>
                </c:pt>
                <c:pt idx="1">
                  <c:v>0.05</c:v>
                </c:pt>
                <c:pt idx="2">
                  <c:v>0.1</c:v>
                </c:pt>
                <c:pt idx="3">
                  <c:v>0.15000000000000002</c:v>
                </c:pt>
                <c:pt idx="4">
                  <c:v>0.2</c:v>
                </c:pt>
                <c:pt idx="5">
                  <c:v>0.25</c:v>
                </c:pt>
                <c:pt idx="6">
                  <c:v>0.3</c:v>
                </c:pt>
                <c:pt idx="7">
                  <c:v>0.35</c:v>
                </c:pt>
                <c:pt idx="8">
                  <c:v>0.39999999999999997</c:v>
                </c:pt>
                <c:pt idx="9">
                  <c:v>0.44999999999999996</c:v>
                </c:pt>
                <c:pt idx="10">
                  <c:v>0.49999999999999994</c:v>
                </c:pt>
                <c:pt idx="11">
                  <c:v>0.54999999999999993</c:v>
                </c:pt>
                <c:pt idx="12">
                  <c:v>0.6</c:v>
                </c:pt>
                <c:pt idx="13">
                  <c:v>0.65</c:v>
                </c:pt>
                <c:pt idx="14">
                  <c:v>0.70000000000000007</c:v>
                </c:pt>
                <c:pt idx="15">
                  <c:v>0.75000000000000011</c:v>
                </c:pt>
                <c:pt idx="16">
                  <c:v>0.80000000000000016</c:v>
                </c:pt>
                <c:pt idx="17">
                  <c:v>0.8500000000000002</c:v>
                </c:pt>
                <c:pt idx="18">
                  <c:v>0.90000000000000024</c:v>
                </c:pt>
                <c:pt idx="19">
                  <c:v>0.95000000000000029</c:v>
                </c:pt>
                <c:pt idx="20">
                  <c:v>1</c:v>
                </c:pt>
                <c:pt idx="21">
                  <c:v>1.05</c:v>
                </c:pt>
                <c:pt idx="22">
                  <c:v>1.1000000000000001</c:v>
                </c:pt>
                <c:pt idx="23">
                  <c:v>1.1500000000000001</c:v>
                </c:pt>
                <c:pt idx="24">
                  <c:v>1.2000000000000002</c:v>
                </c:pt>
                <c:pt idx="25">
                  <c:v>1.2500000000000002</c:v>
                </c:pt>
                <c:pt idx="26">
                  <c:v>1.3000000000000003</c:v>
                </c:pt>
                <c:pt idx="27">
                  <c:v>1.3500000000000003</c:v>
                </c:pt>
                <c:pt idx="28">
                  <c:v>1.4000000000000004</c:v>
                </c:pt>
                <c:pt idx="29">
                  <c:v>1.4500000000000004</c:v>
                </c:pt>
                <c:pt idx="30">
                  <c:v>1.5000000000000004</c:v>
                </c:pt>
                <c:pt idx="31">
                  <c:v>1.5500000000000005</c:v>
                </c:pt>
                <c:pt idx="32">
                  <c:v>1.6000000000000005</c:v>
                </c:pt>
                <c:pt idx="33">
                  <c:v>1.6500000000000006</c:v>
                </c:pt>
                <c:pt idx="34">
                  <c:v>1.7000000000000006</c:v>
                </c:pt>
                <c:pt idx="35">
                  <c:v>1.7500000000000007</c:v>
                </c:pt>
                <c:pt idx="36">
                  <c:v>1.8000000000000007</c:v>
                </c:pt>
                <c:pt idx="37">
                  <c:v>1.8500000000000008</c:v>
                </c:pt>
                <c:pt idx="38">
                  <c:v>1.9000000000000008</c:v>
                </c:pt>
                <c:pt idx="39">
                  <c:v>1.9500000000000008</c:v>
                </c:pt>
                <c:pt idx="40">
                  <c:v>2</c:v>
                </c:pt>
                <c:pt idx="41">
                  <c:v>2.0499999999999998</c:v>
                </c:pt>
                <c:pt idx="42">
                  <c:v>2.0999999999999996</c:v>
                </c:pt>
                <c:pt idx="43">
                  <c:v>2.1499999999999995</c:v>
                </c:pt>
                <c:pt idx="44">
                  <c:v>2.1999999999999993</c:v>
                </c:pt>
                <c:pt idx="45">
                  <c:v>2.2499999999999991</c:v>
                </c:pt>
                <c:pt idx="46">
                  <c:v>2.2999999999999989</c:v>
                </c:pt>
                <c:pt idx="47">
                  <c:v>2.3499999999999988</c:v>
                </c:pt>
                <c:pt idx="48">
                  <c:v>2.3999999999999986</c:v>
                </c:pt>
                <c:pt idx="49">
                  <c:v>2.4499999999999984</c:v>
                </c:pt>
                <c:pt idx="50">
                  <c:v>2.4999999999999982</c:v>
                </c:pt>
                <c:pt idx="51">
                  <c:v>2.549999999999998</c:v>
                </c:pt>
                <c:pt idx="52">
                  <c:v>2.5999999999999979</c:v>
                </c:pt>
                <c:pt idx="53">
                  <c:v>2.6499999999999977</c:v>
                </c:pt>
                <c:pt idx="54">
                  <c:v>2.6999999999999975</c:v>
                </c:pt>
                <c:pt idx="55">
                  <c:v>2.7499999999999973</c:v>
                </c:pt>
                <c:pt idx="56">
                  <c:v>2.7999999999999972</c:v>
                </c:pt>
                <c:pt idx="57">
                  <c:v>2.849999999999997</c:v>
                </c:pt>
                <c:pt idx="58">
                  <c:v>2.8999999999999968</c:v>
                </c:pt>
                <c:pt idx="59">
                  <c:v>2.9499999999999966</c:v>
                </c:pt>
                <c:pt idx="60">
                  <c:v>3</c:v>
                </c:pt>
                <c:pt idx="61">
                  <c:v>3.05</c:v>
                </c:pt>
                <c:pt idx="62">
                  <c:v>3.0999999999999996</c:v>
                </c:pt>
                <c:pt idx="63">
                  <c:v>3.1499999999999995</c:v>
                </c:pt>
                <c:pt idx="64">
                  <c:v>3.1999999999999993</c:v>
                </c:pt>
                <c:pt idx="65">
                  <c:v>3.2499999999999991</c:v>
                </c:pt>
                <c:pt idx="66">
                  <c:v>3.2999999999999989</c:v>
                </c:pt>
                <c:pt idx="67">
                  <c:v>3.3499999999999988</c:v>
                </c:pt>
                <c:pt idx="68">
                  <c:v>3.3999999999999986</c:v>
                </c:pt>
                <c:pt idx="69">
                  <c:v>3.4499999999999984</c:v>
                </c:pt>
                <c:pt idx="70">
                  <c:v>3.4999999999999982</c:v>
                </c:pt>
                <c:pt idx="71">
                  <c:v>3.549999999999998</c:v>
                </c:pt>
                <c:pt idx="72">
                  <c:v>3.5999999999999979</c:v>
                </c:pt>
                <c:pt idx="73">
                  <c:v>3.6499999999999977</c:v>
                </c:pt>
                <c:pt idx="74">
                  <c:v>3.6999999999999975</c:v>
                </c:pt>
                <c:pt idx="75">
                  <c:v>3.7499999999999973</c:v>
                </c:pt>
                <c:pt idx="76">
                  <c:v>3.7999999999999972</c:v>
                </c:pt>
                <c:pt idx="77">
                  <c:v>3.849999999999997</c:v>
                </c:pt>
                <c:pt idx="78">
                  <c:v>3.8999999999999968</c:v>
                </c:pt>
                <c:pt idx="79">
                  <c:v>3.9499999999999966</c:v>
                </c:pt>
                <c:pt idx="80">
                  <c:v>4</c:v>
                </c:pt>
                <c:pt idx="81">
                  <c:v>4.05</c:v>
                </c:pt>
                <c:pt idx="82">
                  <c:v>4.0999999999999996</c:v>
                </c:pt>
                <c:pt idx="83">
                  <c:v>4.1499999999999995</c:v>
                </c:pt>
                <c:pt idx="84">
                  <c:v>4.1999999999999993</c:v>
                </c:pt>
                <c:pt idx="85">
                  <c:v>4.2499999999999991</c:v>
                </c:pt>
                <c:pt idx="86">
                  <c:v>4.2999999999999989</c:v>
                </c:pt>
                <c:pt idx="87">
                  <c:v>4.3499999999999988</c:v>
                </c:pt>
                <c:pt idx="88">
                  <c:v>4.3999999999999986</c:v>
                </c:pt>
                <c:pt idx="89">
                  <c:v>4.4499999999999984</c:v>
                </c:pt>
                <c:pt idx="90">
                  <c:v>4.4999999999999982</c:v>
                </c:pt>
                <c:pt idx="91">
                  <c:v>4.549999999999998</c:v>
                </c:pt>
                <c:pt idx="92">
                  <c:v>4.5999999999999979</c:v>
                </c:pt>
                <c:pt idx="93">
                  <c:v>4.6499999999999977</c:v>
                </c:pt>
                <c:pt idx="94">
                  <c:v>4.6999999999999975</c:v>
                </c:pt>
                <c:pt idx="95">
                  <c:v>4.7499999999999973</c:v>
                </c:pt>
                <c:pt idx="96">
                  <c:v>4.7999999999999972</c:v>
                </c:pt>
                <c:pt idx="97">
                  <c:v>4.849999999999997</c:v>
                </c:pt>
                <c:pt idx="98">
                  <c:v>4.8999999999999968</c:v>
                </c:pt>
                <c:pt idx="99">
                  <c:v>4.9499999999999966</c:v>
                </c:pt>
                <c:pt idx="100">
                  <c:v>5</c:v>
                </c:pt>
                <c:pt idx="101">
                  <c:v>5.05</c:v>
                </c:pt>
                <c:pt idx="102">
                  <c:v>5.0999999999999996</c:v>
                </c:pt>
                <c:pt idx="103">
                  <c:v>5.1499999999999995</c:v>
                </c:pt>
                <c:pt idx="104">
                  <c:v>5.1999999999999993</c:v>
                </c:pt>
                <c:pt idx="105">
                  <c:v>5.2499999999999991</c:v>
                </c:pt>
                <c:pt idx="106">
                  <c:v>5.2999999999999989</c:v>
                </c:pt>
                <c:pt idx="107">
                  <c:v>5.3499999999999988</c:v>
                </c:pt>
                <c:pt idx="108">
                  <c:v>5.3999999999999986</c:v>
                </c:pt>
                <c:pt idx="109">
                  <c:v>5.4499999999999984</c:v>
                </c:pt>
                <c:pt idx="110">
                  <c:v>5.4999999999999982</c:v>
                </c:pt>
                <c:pt idx="111">
                  <c:v>5.549999999999998</c:v>
                </c:pt>
                <c:pt idx="112">
                  <c:v>5.5999999999999979</c:v>
                </c:pt>
                <c:pt idx="113">
                  <c:v>5.6499999999999977</c:v>
                </c:pt>
                <c:pt idx="114">
                  <c:v>5.6999999999999975</c:v>
                </c:pt>
                <c:pt idx="115">
                  <c:v>5.7499999999999973</c:v>
                </c:pt>
                <c:pt idx="116">
                  <c:v>5.7999999999999972</c:v>
                </c:pt>
                <c:pt idx="117">
                  <c:v>5.849999999999997</c:v>
                </c:pt>
                <c:pt idx="118">
                  <c:v>5.8999999999999968</c:v>
                </c:pt>
                <c:pt idx="119">
                  <c:v>5.9499999999999966</c:v>
                </c:pt>
                <c:pt idx="120">
                  <c:v>5.9999999999999964</c:v>
                </c:pt>
                <c:pt idx="121">
                  <c:v>6.0499999999999963</c:v>
                </c:pt>
                <c:pt idx="122">
                  <c:v>6.0999999999999961</c:v>
                </c:pt>
                <c:pt idx="123">
                  <c:v>6.1499999999999959</c:v>
                </c:pt>
                <c:pt idx="124">
                  <c:v>6.1999999999999957</c:v>
                </c:pt>
                <c:pt idx="125">
                  <c:v>6.2499999999999956</c:v>
                </c:pt>
                <c:pt idx="126">
                  <c:v>6.2999999999999954</c:v>
                </c:pt>
                <c:pt idx="127">
                  <c:v>6.3499999999999952</c:v>
                </c:pt>
                <c:pt idx="128">
                  <c:v>6.399999999999995</c:v>
                </c:pt>
                <c:pt idx="129">
                  <c:v>6.4499999999999948</c:v>
                </c:pt>
                <c:pt idx="130">
                  <c:v>6.4999999999999947</c:v>
                </c:pt>
                <c:pt idx="131">
                  <c:v>6.5499999999999945</c:v>
                </c:pt>
                <c:pt idx="132">
                  <c:v>6.5999999999999943</c:v>
                </c:pt>
                <c:pt idx="133">
                  <c:v>6.6499999999999941</c:v>
                </c:pt>
                <c:pt idx="134">
                  <c:v>6.699999999999994</c:v>
                </c:pt>
                <c:pt idx="135">
                  <c:v>6.7499999999999938</c:v>
                </c:pt>
                <c:pt idx="136">
                  <c:v>6.7999999999999936</c:v>
                </c:pt>
                <c:pt idx="137">
                  <c:v>6.8499999999999934</c:v>
                </c:pt>
                <c:pt idx="138">
                  <c:v>6.8999999999999932</c:v>
                </c:pt>
                <c:pt idx="139">
                  <c:v>6.9499999999999931</c:v>
                </c:pt>
                <c:pt idx="140">
                  <c:v>7</c:v>
                </c:pt>
                <c:pt idx="141">
                  <c:v>7.05</c:v>
                </c:pt>
                <c:pt idx="142">
                  <c:v>7.1</c:v>
                </c:pt>
                <c:pt idx="143">
                  <c:v>7.1499999999999995</c:v>
                </c:pt>
                <c:pt idx="144">
                  <c:v>7.1999999999999993</c:v>
                </c:pt>
                <c:pt idx="145">
                  <c:v>7.2499999999999991</c:v>
                </c:pt>
                <c:pt idx="146">
                  <c:v>7.2999999999999989</c:v>
                </c:pt>
                <c:pt idx="147">
                  <c:v>7.3499999999999988</c:v>
                </c:pt>
                <c:pt idx="148">
                  <c:v>7.3999999999999986</c:v>
                </c:pt>
                <c:pt idx="149">
                  <c:v>7.4499999999999984</c:v>
                </c:pt>
                <c:pt idx="150">
                  <c:v>7.4999999999999982</c:v>
                </c:pt>
                <c:pt idx="151">
                  <c:v>7.549999999999998</c:v>
                </c:pt>
                <c:pt idx="152">
                  <c:v>7.5999999999999979</c:v>
                </c:pt>
                <c:pt idx="153">
                  <c:v>7.6499999999999977</c:v>
                </c:pt>
                <c:pt idx="154">
                  <c:v>7.6999999999999975</c:v>
                </c:pt>
                <c:pt idx="155">
                  <c:v>7.7499999999999973</c:v>
                </c:pt>
                <c:pt idx="156">
                  <c:v>7.7999999999999972</c:v>
                </c:pt>
                <c:pt idx="157">
                  <c:v>7.849999999999997</c:v>
                </c:pt>
                <c:pt idx="158">
                  <c:v>7.8999999999999968</c:v>
                </c:pt>
                <c:pt idx="159">
                  <c:v>7.9499999999999966</c:v>
                </c:pt>
                <c:pt idx="160">
                  <c:v>7.9999999999999964</c:v>
                </c:pt>
                <c:pt idx="161">
                  <c:v>8.0499999999999972</c:v>
                </c:pt>
                <c:pt idx="162">
                  <c:v>8.0999999999999979</c:v>
                </c:pt>
                <c:pt idx="163">
                  <c:v>8.1499999999999986</c:v>
                </c:pt>
                <c:pt idx="164">
                  <c:v>8.1999999999999993</c:v>
                </c:pt>
                <c:pt idx="165">
                  <c:v>8.25</c:v>
                </c:pt>
                <c:pt idx="166">
                  <c:v>8.3000000000000007</c:v>
                </c:pt>
                <c:pt idx="167">
                  <c:v>8.3500000000000014</c:v>
                </c:pt>
                <c:pt idx="168">
                  <c:v>8.4000000000000021</c:v>
                </c:pt>
                <c:pt idx="169">
                  <c:v>8.4500000000000028</c:v>
                </c:pt>
                <c:pt idx="170">
                  <c:v>8.5000000000000036</c:v>
                </c:pt>
                <c:pt idx="171">
                  <c:v>8.5500000000000043</c:v>
                </c:pt>
                <c:pt idx="172">
                  <c:v>8.600000000000005</c:v>
                </c:pt>
                <c:pt idx="173">
                  <c:v>8.6500000000000057</c:v>
                </c:pt>
                <c:pt idx="174">
                  <c:v>8.7000000000000064</c:v>
                </c:pt>
                <c:pt idx="175">
                  <c:v>8.7500000000000071</c:v>
                </c:pt>
                <c:pt idx="176">
                  <c:v>8.8000000000000078</c:v>
                </c:pt>
                <c:pt idx="177">
                  <c:v>8.8500000000000085</c:v>
                </c:pt>
                <c:pt idx="178">
                  <c:v>8.9000000000000092</c:v>
                </c:pt>
                <c:pt idx="179">
                  <c:v>8.9500000000000099</c:v>
                </c:pt>
                <c:pt idx="180">
                  <c:v>9.0000000000000107</c:v>
                </c:pt>
                <c:pt idx="181">
                  <c:v>9.0500000000000114</c:v>
                </c:pt>
                <c:pt idx="182">
                  <c:v>9.1000000000000121</c:v>
                </c:pt>
                <c:pt idx="183">
                  <c:v>9.1500000000000128</c:v>
                </c:pt>
                <c:pt idx="184">
                  <c:v>9.2000000000000135</c:v>
                </c:pt>
                <c:pt idx="185">
                  <c:v>9.2500000000000142</c:v>
                </c:pt>
                <c:pt idx="186">
                  <c:v>9.3000000000000149</c:v>
                </c:pt>
                <c:pt idx="187">
                  <c:v>9.3500000000000156</c:v>
                </c:pt>
                <c:pt idx="188">
                  <c:v>9.4000000000000163</c:v>
                </c:pt>
                <c:pt idx="189">
                  <c:v>9.4500000000000171</c:v>
                </c:pt>
                <c:pt idx="190">
                  <c:v>9.5000000000000178</c:v>
                </c:pt>
                <c:pt idx="191">
                  <c:v>9.5500000000000185</c:v>
                </c:pt>
                <c:pt idx="192">
                  <c:v>9.6000000000000192</c:v>
                </c:pt>
                <c:pt idx="193">
                  <c:v>9.6500000000000199</c:v>
                </c:pt>
                <c:pt idx="194">
                  <c:v>9.7000000000000206</c:v>
                </c:pt>
                <c:pt idx="195">
                  <c:v>9.7500000000000213</c:v>
                </c:pt>
                <c:pt idx="196">
                  <c:v>9.800000000000022</c:v>
                </c:pt>
                <c:pt idx="197">
                  <c:v>9.8500000000000227</c:v>
                </c:pt>
                <c:pt idx="198">
                  <c:v>9.9000000000000234</c:v>
                </c:pt>
                <c:pt idx="199">
                  <c:v>9.9500000000000242</c:v>
                </c:pt>
                <c:pt idx="200">
                  <c:v>10.000000000000025</c:v>
                </c:pt>
              </c:numCache>
            </c:numRef>
          </c:xVal>
          <c:yVal>
            <c:numRef>
              <c:f>'11.1 Risk-neutral PDs'!$H$21:$H$221</c:f>
              <c:numCache>
                <c:formatCode>0.00%</c:formatCode>
                <c:ptCount val="201"/>
                <c:pt idx="0">
                  <c:v>1.9999000066671592E-3</c:v>
                </c:pt>
                <c:pt idx="1">
                  <c:v>1.9999000066671592E-3</c:v>
                </c:pt>
                <c:pt idx="2">
                  <c:v>1.9999000066671592E-3</c:v>
                </c:pt>
                <c:pt idx="3">
                  <c:v>1.9999000066671592E-3</c:v>
                </c:pt>
                <c:pt idx="4">
                  <c:v>1.9999000066671592E-3</c:v>
                </c:pt>
                <c:pt idx="5">
                  <c:v>1.9999000066671592E-3</c:v>
                </c:pt>
                <c:pt idx="6">
                  <c:v>1.9999000066671592E-3</c:v>
                </c:pt>
                <c:pt idx="7">
                  <c:v>1.9999000066671592E-3</c:v>
                </c:pt>
                <c:pt idx="8">
                  <c:v>1.9999000066671592E-3</c:v>
                </c:pt>
                <c:pt idx="9">
                  <c:v>1.9999000066671592E-3</c:v>
                </c:pt>
                <c:pt idx="10">
                  <c:v>1.9999000066671592E-3</c:v>
                </c:pt>
                <c:pt idx="11">
                  <c:v>2.3674258552220059E-3</c:v>
                </c:pt>
                <c:pt idx="12">
                  <c:v>2.7349517037768539E-3</c:v>
                </c:pt>
                <c:pt idx="13">
                  <c:v>3.1024775523317014E-3</c:v>
                </c:pt>
                <c:pt idx="14">
                  <c:v>3.4700034008865494E-3</c:v>
                </c:pt>
                <c:pt idx="15">
                  <c:v>3.8375292494413973E-3</c:v>
                </c:pt>
                <c:pt idx="16">
                  <c:v>4.2050550979962449E-3</c:v>
                </c:pt>
                <c:pt idx="17">
                  <c:v>4.5725809465510924E-3</c:v>
                </c:pt>
                <c:pt idx="18">
                  <c:v>4.9401067951059408E-3</c:v>
                </c:pt>
                <c:pt idx="19">
                  <c:v>5.3076326436607875E-3</c:v>
                </c:pt>
                <c:pt idx="20">
                  <c:v>5.6751584922156333E-3</c:v>
                </c:pt>
                <c:pt idx="21">
                  <c:v>5.8088316079380146E-3</c:v>
                </c:pt>
                <c:pt idx="22">
                  <c:v>5.9425047236603959E-3</c:v>
                </c:pt>
                <c:pt idx="23">
                  <c:v>6.0761778393827771E-3</c:v>
                </c:pt>
                <c:pt idx="24">
                  <c:v>6.2098509551051593E-3</c:v>
                </c:pt>
                <c:pt idx="25">
                  <c:v>6.3435240708275397E-3</c:v>
                </c:pt>
                <c:pt idx="26">
                  <c:v>6.4771971865499219E-3</c:v>
                </c:pt>
                <c:pt idx="27">
                  <c:v>6.610870302272304E-3</c:v>
                </c:pt>
                <c:pt idx="28">
                  <c:v>6.7445434179946844E-3</c:v>
                </c:pt>
                <c:pt idx="29">
                  <c:v>6.8782165337170666E-3</c:v>
                </c:pt>
                <c:pt idx="30">
                  <c:v>7.011889649439447E-3</c:v>
                </c:pt>
                <c:pt idx="31">
                  <c:v>7.1455627651618291E-3</c:v>
                </c:pt>
                <c:pt idx="32">
                  <c:v>7.2792358808842113E-3</c:v>
                </c:pt>
                <c:pt idx="33">
                  <c:v>7.4129089966065926E-3</c:v>
                </c:pt>
                <c:pt idx="34">
                  <c:v>7.5465821123289738E-3</c:v>
                </c:pt>
                <c:pt idx="35">
                  <c:v>7.6802552280513551E-3</c:v>
                </c:pt>
                <c:pt idx="36">
                  <c:v>7.8139283437737364E-3</c:v>
                </c:pt>
                <c:pt idx="37">
                  <c:v>7.9476014594961168E-3</c:v>
                </c:pt>
                <c:pt idx="38">
                  <c:v>8.081274575218499E-3</c:v>
                </c:pt>
                <c:pt idx="39">
                  <c:v>8.2149476909408811E-3</c:v>
                </c:pt>
                <c:pt idx="40">
                  <c:v>8.3486208066632598E-3</c:v>
                </c:pt>
                <c:pt idx="41">
                  <c:v>9.0245085792516819E-3</c:v>
                </c:pt>
                <c:pt idx="42">
                  <c:v>9.7003963518401057E-3</c:v>
                </c:pt>
                <c:pt idx="43">
                  <c:v>1.0376284124428528E-2</c:v>
                </c:pt>
                <c:pt idx="44">
                  <c:v>1.105217189701695E-2</c:v>
                </c:pt>
                <c:pt idx="45">
                  <c:v>1.1728059669605374E-2</c:v>
                </c:pt>
                <c:pt idx="46">
                  <c:v>1.2403947442193794E-2</c:v>
                </c:pt>
                <c:pt idx="47">
                  <c:v>1.3079835214782218E-2</c:v>
                </c:pt>
                <c:pt idx="48">
                  <c:v>1.375572298737064E-2</c:v>
                </c:pt>
                <c:pt idx="49">
                  <c:v>1.4431610759959062E-2</c:v>
                </c:pt>
                <c:pt idx="50">
                  <c:v>1.5107498532547486E-2</c:v>
                </c:pt>
                <c:pt idx="51">
                  <c:v>1.5783386305135906E-2</c:v>
                </c:pt>
                <c:pt idx="52">
                  <c:v>1.645927407772433E-2</c:v>
                </c:pt>
                <c:pt idx="53">
                  <c:v>1.7135161850312754E-2</c:v>
                </c:pt>
                <c:pt idx="54">
                  <c:v>1.7811049622901177E-2</c:v>
                </c:pt>
                <c:pt idx="55">
                  <c:v>1.8486937395489598E-2</c:v>
                </c:pt>
                <c:pt idx="56">
                  <c:v>1.9162825168078022E-2</c:v>
                </c:pt>
                <c:pt idx="57">
                  <c:v>1.9838712940666442E-2</c:v>
                </c:pt>
                <c:pt idx="58">
                  <c:v>2.0514600713254866E-2</c:v>
                </c:pt>
                <c:pt idx="59">
                  <c:v>2.1190488485843286E-2</c:v>
                </c:pt>
                <c:pt idx="60">
                  <c:v>2.1866376258431759E-2</c:v>
                </c:pt>
                <c:pt idx="61">
                  <c:v>2.2279940468686126E-2</c:v>
                </c:pt>
                <c:pt idx="62">
                  <c:v>2.2693504678940494E-2</c:v>
                </c:pt>
                <c:pt idx="63">
                  <c:v>2.3107068889194865E-2</c:v>
                </c:pt>
                <c:pt idx="64">
                  <c:v>2.3520633099449229E-2</c:v>
                </c:pt>
                <c:pt idx="65">
                  <c:v>2.3934197309703597E-2</c:v>
                </c:pt>
                <c:pt idx="66">
                  <c:v>2.4347761519957965E-2</c:v>
                </c:pt>
                <c:pt idx="67">
                  <c:v>2.4761325730212332E-2</c:v>
                </c:pt>
                <c:pt idx="68">
                  <c:v>2.5174889940466703E-2</c:v>
                </c:pt>
                <c:pt idx="69">
                  <c:v>2.5588454150721071E-2</c:v>
                </c:pt>
                <c:pt idx="70">
                  <c:v>2.6002018360975435E-2</c:v>
                </c:pt>
                <c:pt idx="71">
                  <c:v>2.6415582571229806E-2</c:v>
                </c:pt>
                <c:pt idx="72">
                  <c:v>2.6829146781484174E-2</c:v>
                </c:pt>
                <c:pt idx="73">
                  <c:v>2.7242710991738538E-2</c:v>
                </c:pt>
                <c:pt idx="74">
                  <c:v>2.7656275201992906E-2</c:v>
                </c:pt>
                <c:pt idx="75">
                  <c:v>2.8069839412247274E-2</c:v>
                </c:pt>
                <c:pt idx="76">
                  <c:v>2.8483403622501645E-2</c:v>
                </c:pt>
                <c:pt idx="77">
                  <c:v>2.8896967832756013E-2</c:v>
                </c:pt>
                <c:pt idx="78">
                  <c:v>2.931053204301038E-2</c:v>
                </c:pt>
                <c:pt idx="79">
                  <c:v>2.9724096253264748E-2</c:v>
                </c:pt>
                <c:pt idx="80">
                  <c:v>3.0137660463519143E-2</c:v>
                </c:pt>
                <c:pt idx="81">
                  <c:v>2.9949682537287942E-2</c:v>
                </c:pt>
                <c:pt idx="82">
                  <c:v>2.976170461105674E-2</c:v>
                </c:pt>
                <c:pt idx="83">
                  <c:v>2.9573726684825538E-2</c:v>
                </c:pt>
                <c:pt idx="84">
                  <c:v>2.9385748758594333E-2</c:v>
                </c:pt>
                <c:pt idx="85">
                  <c:v>2.9197770832363131E-2</c:v>
                </c:pt>
                <c:pt idx="86">
                  <c:v>2.9009792906131933E-2</c:v>
                </c:pt>
                <c:pt idx="87">
                  <c:v>2.8821814979900731E-2</c:v>
                </c:pt>
                <c:pt idx="88">
                  <c:v>2.8633837053669529E-2</c:v>
                </c:pt>
                <c:pt idx="89">
                  <c:v>2.8445859127438328E-2</c:v>
                </c:pt>
                <c:pt idx="90">
                  <c:v>2.8257881201207122E-2</c:v>
                </c:pt>
                <c:pt idx="91">
                  <c:v>2.8069903274975921E-2</c:v>
                </c:pt>
                <c:pt idx="92">
                  <c:v>2.7881925348744719E-2</c:v>
                </c:pt>
                <c:pt idx="93">
                  <c:v>2.7693947422513517E-2</c:v>
                </c:pt>
                <c:pt idx="94">
                  <c:v>2.7505969496282315E-2</c:v>
                </c:pt>
                <c:pt idx="95">
                  <c:v>2.7317991570051114E-2</c:v>
                </c:pt>
                <c:pt idx="96">
                  <c:v>2.7130013643819909E-2</c:v>
                </c:pt>
                <c:pt idx="97">
                  <c:v>2.6942035717588707E-2</c:v>
                </c:pt>
                <c:pt idx="98">
                  <c:v>2.6754057791357505E-2</c:v>
                </c:pt>
                <c:pt idx="99">
                  <c:v>2.6566079865126303E-2</c:v>
                </c:pt>
                <c:pt idx="100">
                  <c:v>2.6378101938895088E-2</c:v>
                </c:pt>
                <c:pt idx="101">
                  <c:v>2.676384682928265E-2</c:v>
                </c:pt>
                <c:pt idx="102">
                  <c:v>2.7149591719670213E-2</c:v>
                </c:pt>
                <c:pt idx="103">
                  <c:v>2.7535336610057776E-2</c:v>
                </c:pt>
                <c:pt idx="104">
                  <c:v>2.7921081500445342E-2</c:v>
                </c:pt>
                <c:pt idx="105">
                  <c:v>2.8306826390832901E-2</c:v>
                </c:pt>
                <c:pt idx="106">
                  <c:v>2.8692571281220467E-2</c:v>
                </c:pt>
                <c:pt idx="107">
                  <c:v>2.907831617160803E-2</c:v>
                </c:pt>
                <c:pt idx="108">
                  <c:v>2.9464061061995596E-2</c:v>
                </c:pt>
                <c:pt idx="109">
                  <c:v>2.9849805952383155E-2</c:v>
                </c:pt>
                <c:pt idx="110">
                  <c:v>3.0235550842770721E-2</c:v>
                </c:pt>
                <c:pt idx="111">
                  <c:v>3.0621295733158284E-2</c:v>
                </c:pt>
                <c:pt idx="112">
                  <c:v>3.1007040623545847E-2</c:v>
                </c:pt>
                <c:pt idx="113">
                  <c:v>3.1392785513933409E-2</c:v>
                </c:pt>
                <c:pt idx="114">
                  <c:v>3.1778530404320972E-2</c:v>
                </c:pt>
                <c:pt idx="115">
                  <c:v>3.2164275294708534E-2</c:v>
                </c:pt>
                <c:pt idx="116">
                  <c:v>3.2550020185096104E-2</c:v>
                </c:pt>
                <c:pt idx="117">
                  <c:v>3.2935765075483667E-2</c:v>
                </c:pt>
                <c:pt idx="118">
                  <c:v>3.3321509965871222E-2</c:v>
                </c:pt>
                <c:pt idx="119">
                  <c:v>3.3707254856258792E-2</c:v>
                </c:pt>
                <c:pt idx="120">
                  <c:v>3.4092999746646355E-2</c:v>
                </c:pt>
                <c:pt idx="121">
                  <c:v>3.4478744637033917E-2</c:v>
                </c:pt>
                <c:pt idx="122">
                  <c:v>3.486448952742148E-2</c:v>
                </c:pt>
                <c:pt idx="123">
                  <c:v>3.5250234417809043E-2</c:v>
                </c:pt>
                <c:pt idx="124">
                  <c:v>3.5635979308196605E-2</c:v>
                </c:pt>
                <c:pt idx="125">
                  <c:v>3.6021724198584168E-2</c:v>
                </c:pt>
                <c:pt idx="126">
                  <c:v>3.6407469088971731E-2</c:v>
                </c:pt>
                <c:pt idx="127">
                  <c:v>3.6793213979359293E-2</c:v>
                </c:pt>
                <c:pt idx="128">
                  <c:v>3.7178958869746856E-2</c:v>
                </c:pt>
                <c:pt idx="129">
                  <c:v>3.7564703760134419E-2</c:v>
                </c:pt>
                <c:pt idx="130">
                  <c:v>3.7950448650521981E-2</c:v>
                </c:pt>
                <c:pt idx="131">
                  <c:v>3.8336193540909544E-2</c:v>
                </c:pt>
                <c:pt idx="132">
                  <c:v>3.8721938431297113E-2</c:v>
                </c:pt>
                <c:pt idx="133">
                  <c:v>3.9107683321684676E-2</c:v>
                </c:pt>
                <c:pt idx="134">
                  <c:v>3.9493428212072239E-2</c:v>
                </c:pt>
                <c:pt idx="135">
                  <c:v>3.9879173102459795E-2</c:v>
                </c:pt>
                <c:pt idx="136">
                  <c:v>4.0264917992847364E-2</c:v>
                </c:pt>
                <c:pt idx="137">
                  <c:v>4.0650662883234927E-2</c:v>
                </c:pt>
                <c:pt idx="138">
                  <c:v>4.1036407773622489E-2</c:v>
                </c:pt>
                <c:pt idx="139">
                  <c:v>4.1422152664010052E-2</c:v>
                </c:pt>
                <c:pt idx="140">
                  <c:v>4.180789755439767E-2</c:v>
                </c:pt>
                <c:pt idx="141">
                  <c:v>4.1421743007579864E-2</c:v>
                </c:pt>
                <c:pt idx="142">
                  <c:v>4.1035588460762058E-2</c:v>
                </c:pt>
                <c:pt idx="143">
                  <c:v>4.0649433913944245E-2</c:v>
                </c:pt>
                <c:pt idx="144">
                  <c:v>4.0263279367126432E-2</c:v>
                </c:pt>
                <c:pt idx="145">
                  <c:v>3.9877124820308626E-2</c:v>
                </c:pt>
                <c:pt idx="146">
                  <c:v>3.9490970273490821E-2</c:v>
                </c:pt>
                <c:pt idx="147">
                  <c:v>3.9104815726673008E-2</c:v>
                </c:pt>
                <c:pt idx="148">
                  <c:v>3.8718661179855202E-2</c:v>
                </c:pt>
                <c:pt idx="149">
                  <c:v>3.8332506633037396E-2</c:v>
                </c:pt>
                <c:pt idx="150">
                  <c:v>3.7946352086219583E-2</c:v>
                </c:pt>
                <c:pt idx="151">
                  <c:v>3.756019753940177E-2</c:v>
                </c:pt>
                <c:pt idx="152">
                  <c:v>3.7174042992583964E-2</c:v>
                </c:pt>
                <c:pt idx="153">
                  <c:v>3.6787888445766158E-2</c:v>
                </c:pt>
                <c:pt idx="154">
                  <c:v>3.6401733898948352E-2</c:v>
                </c:pt>
                <c:pt idx="155">
                  <c:v>3.6015579352130546E-2</c:v>
                </c:pt>
                <c:pt idx="156">
                  <c:v>3.5629424805312733E-2</c:v>
                </c:pt>
                <c:pt idx="157">
                  <c:v>3.524327025849492E-2</c:v>
                </c:pt>
                <c:pt idx="158">
                  <c:v>3.4857115711677114E-2</c:v>
                </c:pt>
                <c:pt idx="159">
                  <c:v>3.4470961164859308E-2</c:v>
                </c:pt>
                <c:pt idx="160">
                  <c:v>3.4084806618041502E-2</c:v>
                </c:pt>
                <c:pt idx="161">
                  <c:v>3.3698652071223682E-2</c:v>
                </c:pt>
                <c:pt idx="162">
                  <c:v>3.3312497524405869E-2</c:v>
                </c:pt>
                <c:pt idx="163">
                  <c:v>3.2926342977588056E-2</c:v>
                </c:pt>
                <c:pt idx="164">
                  <c:v>3.2540188430770237E-2</c:v>
                </c:pt>
                <c:pt idx="165">
                  <c:v>3.2154033883952417E-2</c:v>
                </c:pt>
                <c:pt idx="166">
                  <c:v>3.1767879337134604E-2</c:v>
                </c:pt>
                <c:pt idx="167">
                  <c:v>3.1381724790316791E-2</c:v>
                </c:pt>
                <c:pt idx="168">
                  <c:v>3.0995570243498975E-2</c:v>
                </c:pt>
                <c:pt idx="169">
                  <c:v>3.0609415696681158E-2</c:v>
                </c:pt>
                <c:pt idx="170">
                  <c:v>3.0223261149863345E-2</c:v>
                </c:pt>
                <c:pt idx="171">
                  <c:v>2.9837106603045529E-2</c:v>
                </c:pt>
                <c:pt idx="172">
                  <c:v>2.9450952056227709E-2</c:v>
                </c:pt>
                <c:pt idx="173">
                  <c:v>2.9064797509409896E-2</c:v>
                </c:pt>
                <c:pt idx="174">
                  <c:v>2.8678642962592083E-2</c:v>
                </c:pt>
                <c:pt idx="175">
                  <c:v>2.8292488415774267E-2</c:v>
                </c:pt>
                <c:pt idx="176">
                  <c:v>2.790633386895645E-2</c:v>
                </c:pt>
                <c:pt idx="177">
                  <c:v>2.7520179322138637E-2</c:v>
                </c:pt>
                <c:pt idx="178">
                  <c:v>2.7134024775320825E-2</c:v>
                </c:pt>
                <c:pt idx="179">
                  <c:v>2.6747870228503005E-2</c:v>
                </c:pt>
                <c:pt idx="180">
                  <c:v>2.6361715681685188E-2</c:v>
                </c:pt>
                <c:pt idx="181">
                  <c:v>2.5975561134867375E-2</c:v>
                </c:pt>
                <c:pt idx="182">
                  <c:v>2.5589406588049559E-2</c:v>
                </c:pt>
                <c:pt idx="183">
                  <c:v>2.5203252041231739E-2</c:v>
                </c:pt>
                <c:pt idx="184">
                  <c:v>2.4817097494413926E-2</c:v>
                </c:pt>
                <c:pt idx="185">
                  <c:v>2.4430942947596113E-2</c:v>
                </c:pt>
                <c:pt idx="186">
                  <c:v>2.4044788400778297E-2</c:v>
                </c:pt>
                <c:pt idx="187">
                  <c:v>2.3658633853960481E-2</c:v>
                </c:pt>
                <c:pt idx="188">
                  <c:v>2.3272479307142668E-2</c:v>
                </c:pt>
                <c:pt idx="189">
                  <c:v>2.2886324760324848E-2</c:v>
                </c:pt>
                <c:pt idx="190">
                  <c:v>2.2500170213507035E-2</c:v>
                </c:pt>
                <c:pt idx="191">
                  <c:v>2.2114015666689218E-2</c:v>
                </c:pt>
                <c:pt idx="192">
                  <c:v>2.1727861119871406E-2</c:v>
                </c:pt>
                <c:pt idx="193">
                  <c:v>2.1341706573053589E-2</c:v>
                </c:pt>
                <c:pt idx="194">
                  <c:v>2.0955552026235776E-2</c:v>
                </c:pt>
                <c:pt idx="195">
                  <c:v>2.0569397479417956E-2</c:v>
                </c:pt>
                <c:pt idx="196">
                  <c:v>2.0183242932600143E-2</c:v>
                </c:pt>
                <c:pt idx="197">
                  <c:v>1.9797088385782327E-2</c:v>
                </c:pt>
                <c:pt idx="198">
                  <c:v>1.9410933838964511E-2</c:v>
                </c:pt>
                <c:pt idx="199">
                  <c:v>1.9024779292146694E-2</c:v>
                </c:pt>
                <c:pt idx="200">
                  <c:v>1.8638624745329072E-2</c:v>
                </c:pt>
              </c:numCache>
            </c:numRef>
          </c:yVal>
          <c:smooth val="0"/>
          <c:extLst>
            <c:ext xmlns:c16="http://schemas.microsoft.com/office/drawing/2014/chart" uri="{C3380CC4-5D6E-409C-BE32-E72D297353CC}">
              <c16:uniqueId val="{00000000-9010-4948-A9F1-77D4D2CCE031}"/>
            </c:ext>
          </c:extLst>
        </c:ser>
        <c:ser>
          <c:idx val="1"/>
          <c:order val="1"/>
          <c:spPr>
            <a:ln w="19050" cap="rnd">
              <a:noFill/>
              <a:round/>
            </a:ln>
            <a:effectLst/>
          </c:spPr>
          <c:marker>
            <c:symbol val="circle"/>
            <c:size val="5"/>
            <c:spPr>
              <a:solidFill>
                <a:schemeClr val="accent2"/>
              </a:solidFill>
              <a:ln w="9525">
                <a:solidFill>
                  <a:schemeClr val="accent2"/>
                </a:solidFill>
              </a:ln>
              <a:effectLst/>
            </c:spPr>
          </c:marker>
          <c:xVal>
            <c:numRef>
              <c:f>'11.1 Risk-neutral PDs'!$E$11:$E$18</c:f>
              <c:numCache>
                <c:formatCode>General</c:formatCode>
                <c:ptCount val="8"/>
                <c:pt idx="0">
                  <c:v>0.5</c:v>
                </c:pt>
                <c:pt idx="1">
                  <c:v>1</c:v>
                </c:pt>
                <c:pt idx="2">
                  <c:v>2</c:v>
                </c:pt>
                <c:pt idx="3">
                  <c:v>3</c:v>
                </c:pt>
                <c:pt idx="4">
                  <c:v>4</c:v>
                </c:pt>
                <c:pt idx="5">
                  <c:v>5</c:v>
                </c:pt>
                <c:pt idx="6">
                  <c:v>7</c:v>
                </c:pt>
                <c:pt idx="7">
                  <c:v>10</c:v>
                </c:pt>
              </c:numCache>
            </c:numRef>
          </c:xVal>
          <c:yVal>
            <c:numRef>
              <c:f>'11.1 Risk-neutral PDs'!$H$11:$H$18</c:f>
              <c:numCache>
                <c:formatCode>0.000%</c:formatCode>
                <c:ptCount val="8"/>
                <c:pt idx="0">
                  <c:v>1.9999000066671592E-3</c:v>
                </c:pt>
                <c:pt idx="1">
                  <c:v>5.6751584922156333E-3</c:v>
                </c:pt>
                <c:pt idx="2">
                  <c:v>8.3486208066632598E-3</c:v>
                </c:pt>
                <c:pt idx="3">
                  <c:v>2.1866376258431759E-2</c:v>
                </c:pt>
                <c:pt idx="4">
                  <c:v>3.0137660463519143E-2</c:v>
                </c:pt>
                <c:pt idx="5">
                  <c:v>2.6378101938895088E-2</c:v>
                </c:pt>
                <c:pt idx="6">
                  <c:v>4.180789755439767E-2</c:v>
                </c:pt>
                <c:pt idx="7">
                  <c:v>1.8638624745329072E-2</c:v>
                </c:pt>
              </c:numCache>
            </c:numRef>
          </c:yVal>
          <c:smooth val="1"/>
          <c:extLst>
            <c:ext xmlns:c16="http://schemas.microsoft.com/office/drawing/2014/chart" uri="{C3380CC4-5D6E-409C-BE32-E72D297353CC}">
              <c16:uniqueId val="{00000001-9010-4948-A9F1-77D4D2CCE031}"/>
            </c:ext>
          </c:extLst>
        </c:ser>
        <c:dLbls>
          <c:showLegendKey val="0"/>
          <c:showVal val="0"/>
          <c:showCatName val="0"/>
          <c:showSerName val="0"/>
          <c:showPercent val="0"/>
          <c:showBubbleSize val="0"/>
        </c:dLbls>
        <c:axId val="560011472"/>
        <c:axId val="560010160"/>
      </c:scatterChart>
      <c:valAx>
        <c:axId val="560011472"/>
        <c:scaling>
          <c:orientation val="minMax"/>
          <c:max val="1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 (years)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0010160"/>
        <c:crosses val="autoZero"/>
        <c:crossBetween val="midCat"/>
      </c:valAx>
      <c:valAx>
        <c:axId val="560010160"/>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Hazard rate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0011472"/>
        <c:crosses val="autoZero"/>
        <c:crossBetween val="midCat"/>
      </c:valAx>
      <c:spPr>
        <a:noFill/>
        <a:ln>
          <a:solidFill>
            <a:schemeClr val="tx1">
              <a:lumMod val="50000"/>
              <a:lumOff val="50000"/>
            </a:schemeClr>
          </a:solid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'11.1 Risk-neutral PDs'!$F$10</c:f>
              <c:strCache>
                <c:ptCount val="1"/>
                <c:pt idx="0">
                  <c:v>Running</c:v>
                </c:pt>
              </c:strCache>
            </c:strRef>
          </c:tx>
          <c:spPr>
            <a:ln w="19050" cap="rnd">
              <a:noFill/>
              <a:round/>
            </a:ln>
            <a:effectLst/>
          </c:spPr>
          <c:marker>
            <c:symbol val="circle"/>
            <c:size val="5"/>
            <c:spPr>
              <a:solidFill>
                <a:schemeClr val="accent1"/>
              </a:solidFill>
              <a:ln w="9525">
                <a:solidFill>
                  <a:schemeClr val="accent1"/>
                </a:solidFill>
              </a:ln>
              <a:effectLst/>
            </c:spPr>
          </c:marker>
          <c:xVal>
            <c:numRef>
              <c:f>'11.1 Risk-neutral PDs'!$E$11:$E$18</c:f>
              <c:numCache>
                <c:formatCode>General</c:formatCode>
                <c:ptCount val="8"/>
                <c:pt idx="0">
                  <c:v>0.5</c:v>
                </c:pt>
                <c:pt idx="1">
                  <c:v>1</c:v>
                </c:pt>
                <c:pt idx="2">
                  <c:v>2</c:v>
                </c:pt>
                <c:pt idx="3">
                  <c:v>3</c:v>
                </c:pt>
                <c:pt idx="4">
                  <c:v>4</c:v>
                </c:pt>
                <c:pt idx="5">
                  <c:v>5</c:v>
                </c:pt>
                <c:pt idx="6">
                  <c:v>7</c:v>
                </c:pt>
                <c:pt idx="7">
                  <c:v>10</c:v>
                </c:pt>
              </c:numCache>
            </c:numRef>
          </c:xVal>
          <c:yVal>
            <c:numRef>
              <c:f>'11.1 Risk-neutral PDs'!$F$11:$F$18</c:f>
              <c:numCache>
                <c:formatCode>0.00%</c:formatCode>
                <c:ptCount val="8"/>
                <c:pt idx="0">
                  <c:v>1.1999999999999999E-3</c:v>
                </c:pt>
                <c:pt idx="1">
                  <c:v>1.8E-3</c:v>
                </c:pt>
                <c:pt idx="2">
                  <c:v>3.0000000000000001E-3</c:v>
                </c:pt>
                <c:pt idx="3">
                  <c:v>5.0000000000000001E-3</c:v>
                </c:pt>
                <c:pt idx="4">
                  <c:v>7.4999999999999997E-3</c:v>
                </c:pt>
                <c:pt idx="5">
                  <c:v>9.1999999999999998E-3</c:v>
                </c:pt>
                <c:pt idx="6">
                  <c:v>1.2E-2</c:v>
                </c:pt>
                <c:pt idx="7">
                  <c:v>1.35E-2</c:v>
                </c:pt>
              </c:numCache>
            </c:numRef>
          </c:yVal>
          <c:smooth val="0"/>
          <c:extLst>
            <c:ext xmlns:c16="http://schemas.microsoft.com/office/drawing/2014/chart" uri="{C3380CC4-5D6E-409C-BE32-E72D297353CC}">
              <c16:uniqueId val="{00000000-8AE2-43CA-852A-3CF2F1270ED6}"/>
            </c:ext>
          </c:extLst>
        </c:ser>
        <c:ser>
          <c:idx val="1"/>
          <c:order val="1"/>
          <c:tx>
            <c:strRef>
              <c:f>'11.1 Risk-neutral PDs'!$O$10</c:f>
              <c:strCache>
                <c:ptCount val="1"/>
                <c:pt idx="0">
                  <c:v>Fair Prem</c:v>
                </c:pt>
              </c:strCache>
            </c:strRef>
          </c:tx>
          <c:spPr>
            <a:ln w="25400" cap="rnd">
              <a:noFill/>
              <a:round/>
            </a:ln>
            <a:effectLst/>
          </c:spPr>
          <c:marker>
            <c:symbol val="circle"/>
            <c:size val="5"/>
            <c:spPr>
              <a:solidFill>
                <a:schemeClr val="accent2"/>
              </a:solidFill>
              <a:ln w="9525">
                <a:solidFill>
                  <a:schemeClr val="accent2"/>
                </a:solidFill>
              </a:ln>
              <a:effectLst/>
            </c:spPr>
          </c:marker>
          <c:xVal>
            <c:numRef>
              <c:f>'11.1 Risk-neutral PDs'!$E$11:$E$18</c:f>
              <c:numCache>
                <c:formatCode>General</c:formatCode>
                <c:ptCount val="8"/>
                <c:pt idx="0">
                  <c:v>0.5</c:v>
                </c:pt>
                <c:pt idx="1">
                  <c:v>1</c:v>
                </c:pt>
                <c:pt idx="2">
                  <c:v>2</c:v>
                </c:pt>
                <c:pt idx="3">
                  <c:v>3</c:v>
                </c:pt>
                <c:pt idx="4">
                  <c:v>4</c:v>
                </c:pt>
                <c:pt idx="5">
                  <c:v>5</c:v>
                </c:pt>
                <c:pt idx="6">
                  <c:v>7</c:v>
                </c:pt>
                <c:pt idx="7">
                  <c:v>10</c:v>
                </c:pt>
              </c:numCache>
            </c:numRef>
          </c:xVal>
          <c:yVal>
            <c:numRef>
              <c:f>'11.1 Risk-neutral PDs'!$O$11:$O$18</c:f>
              <c:numCache>
                <c:formatCode>0.00%</c:formatCode>
                <c:ptCount val="8"/>
                <c:pt idx="0">
                  <c:v>1.2000000000002811E-3</c:v>
                </c:pt>
                <c:pt idx="1">
                  <c:v>1.7999999999999115E-3</c:v>
                </c:pt>
                <c:pt idx="2">
                  <c:v>3.0000000000000903E-3</c:v>
                </c:pt>
                <c:pt idx="3">
                  <c:v>4.9999999999999871E-3</c:v>
                </c:pt>
                <c:pt idx="4">
                  <c:v>7.4999999999999616E-3</c:v>
                </c:pt>
                <c:pt idx="5">
                  <c:v>9.1999999999999704E-3</c:v>
                </c:pt>
                <c:pt idx="6">
                  <c:v>1.2000000000000021E-2</c:v>
                </c:pt>
                <c:pt idx="7">
                  <c:v>1.3499999999999984E-2</c:v>
                </c:pt>
              </c:numCache>
            </c:numRef>
          </c:yVal>
          <c:smooth val="1"/>
          <c:extLst>
            <c:ext xmlns:c16="http://schemas.microsoft.com/office/drawing/2014/chart" uri="{C3380CC4-5D6E-409C-BE32-E72D297353CC}">
              <c16:uniqueId val="{00000000-F62E-4F93-A6CB-48A4C2E39D50}"/>
            </c:ext>
          </c:extLst>
        </c:ser>
        <c:dLbls>
          <c:showLegendKey val="0"/>
          <c:showVal val="0"/>
          <c:showCatName val="0"/>
          <c:showSerName val="0"/>
          <c:showPercent val="0"/>
          <c:showBubbleSize val="0"/>
        </c:dLbls>
        <c:axId val="560011472"/>
        <c:axId val="560010160"/>
      </c:scatterChart>
      <c:valAx>
        <c:axId val="560011472"/>
        <c:scaling>
          <c:orientation val="minMax"/>
          <c:max val="1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 (years)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0010160"/>
        <c:crosses val="autoZero"/>
        <c:crossBetween val="midCat"/>
      </c:valAx>
      <c:valAx>
        <c:axId val="560010160"/>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Spread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0011472"/>
        <c:crosses val="autoZero"/>
        <c:crossBetween val="midCat"/>
      </c:valAx>
      <c:spPr>
        <a:noFill/>
        <a:ln>
          <a:solidFill>
            <a:schemeClr val="tx1">
              <a:lumMod val="50000"/>
              <a:lumOff val="50000"/>
            </a:schemeClr>
          </a:solidFill>
        </a:ln>
        <a:effectLst/>
      </c:spPr>
    </c:plotArea>
    <c:legend>
      <c:legendPos val="t"/>
      <c:overlay val="0"/>
      <c:spPr>
        <a:noFill/>
        <a:ln>
          <a:solidFill>
            <a:schemeClr val="tx1">
              <a:lumMod val="50000"/>
              <a:lumOff val="50000"/>
            </a:schemeClr>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hyperlink" Target="https://cvacentral.com/books/credit-value-adjustment/"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9525</xdr:rowOff>
    </xdr:from>
    <xdr:to>
      <xdr:col>12</xdr:col>
      <xdr:colOff>0</xdr:colOff>
      <xdr:row>7</xdr:row>
      <xdr:rowOff>0</xdr:rowOff>
    </xdr:to>
    <xdr:sp macro="" textlink="">
      <xdr:nvSpPr>
        <xdr:cNvPr id="2" name="Text Box 1">
          <a:extLst>
            <a:ext uri="{FF2B5EF4-FFF2-40B4-BE49-F238E27FC236}">
              <a16:creationId xmlns:a16="http://schemas.microsoft.com/office/drawing/2014/main" id="{C5FF2E2C-77F5-478B-A55B-61BF6E2CF47B}"/>
            </a:ext>
          </a:extLst>
        </xdr:cNvPr>
        <xdr:cNvSpPr txBox="1">
          <a:spLocks noChangeArrowheads="1"/>
        </xdr:cNvSpPr>
      </xdr:nvSpPr>
      <xdr:spPr bwMode="auto">
        <a:xfrm>
          <a:off x="0" y="9525"/>
          <a:ext cx="8618220" cy="1163955"/>
        </a:xfrm>
        <a:prstGeom prst="rect">
          <a:avLst/>
        </a:prstGeom>
        <a:solidFill>
          <a:srgbClr val="DDDDDD"/>
        </a:solidFill>
        <a:ln w="9525">
          <a:solidFill>
            <a:srgbClr val="DDDDDD"/>
          </a:solidFill>
          <a:miter lim="800000"/>
          <a:headEnd/>
          <a:tailEnd/>
        </a:ln>
      </xdr:spPr>
      <xdr:txBody>
        <a:bodyPr vertOverflow="clip" wrap="square" lIns="36576" tIns="22860" rIns="0" bIns="0" anchor="t" upright="1"/>
        <a:lstStyle/>
        <a:p>
          <a:pPr algn="l" rtl="0">
            <a:defRPr sz="1000"/>
          </a:pPr>
          <a:endParaRPr lang="en-GB" sz="1200" b="0" i="0" u="none" strike="noStrike" baseline="0">
            <a:solidFill>
              <a:srgbClr val="000000"/>
            </a:solidFill>
            <a:latin typeface="Arial"/>
            <a:cs typeface="Arial"/>
          </a:endParaRPr>
        </a:p>
        <a:p>
          <a:pPr algn="l" rtl="0">
            <a:defRPr sz="1000"/>
          </a:pPr>
          <a:r>
            <a:rPr lang="en-GB" sz="2800" b="0" i="0" u="none" strike="noStrike" baseline="0">
              <a:solidFill>
                <a:srgbClr val="0000FF"/>
              </a:solidFill>
              <a:latin typeface="Arial"/>
              <a:cs typeface="Arial"/>
            </a:rPr>
            <a:t>Calculating </a:t>
          </a:r>
          <a:r>
            <a:rPr lang="en-GB" sz="2800" b="0" i="0" u="none" strike="noStrike" baseline="0">
              <a:solidFill>
                <a:srgbClr val="0000FF"/>
              </a:solidFill>
              <a:latin typeface="Arial"/>
              <a:ea typeface="+mn-ea"/>
              <a:cs typeface="Arial"/>
            </a:rPr>
            <a:t>Risk-Neutral</a:t>
          </a:r>
          <a:r>
            <a:rPr lang="en-GB" sz="2800" b="0" i="0" u="none" strike="noStrike" baseline="0">
              <a:solidFill>
                <a:srgbClr val="0000FF"/>
              </a:solidFill>
              <a:latin typeface="Arial"/>
              <a:cs typeface="Arial"/>
            </a:rPr>
            <a:t> Default Probabilities</a:t>
          </a:r>
          <a:endParaRPr lang="en-GB" sz="1000" b="0" i="0" u="none" strike="noStrike" baseline="0">
            <a:solidFill>
              <a:srgbClr val="000000"/>
            </a:solidFill>
            <a:latin typeface="Arial"/>
            <a:cs typeface="Arial"/>
          </a:endParaRPr>
        </a:p>
        <a:p>
          <a:pPr algn="l" rtl="0">
            <a:defRPr sz="1000"/>
          </a:pPr>
          <a:endParaRPr lang="en-GB" sz="1000" b="0" i="0" u="none" strike="noStrike" baseline="0">
            <a:solidFill>
              <a:srgbClr val="000000"/>
            </a:solidFill>
            <a:latin typeface="Arial"/>
            <a:cs typeface="Arial"/>
          </a:endParaRPr>
        </a:p>
        <a:p>
          <a:pPr algn="l" rtl="0">
            <a:defRPr sz="1000"/>
          </a:pPr>
          <a:r>
            <a:rPr lang="en-GB" sz="1000" b="0" i="0" u="none" strike="noStrike" baseline="0">
              <a:solidFill>
                <a:srgbClr val="000000"/>
              </a:solidFill>
              <a:latin typeface="Arial"/>
              <a:cs typeface="Arial"/>
            </a:rPr>
            <a:t>C</a:t>
          </a:r>
          <a:r>
            <a:rPr lang="en-GB" sz="1000" b="0" i="1" u="none" strike="noStrike" baseline="0">
              <a:solidFill>
                <a:srgbClr val="000000"/>
              </a:solidFill>
              <a:latin typeface="Arial"/>
              <a:cs typeface="Arial"/>
            </a:rPr>
            <a:t>alculation of implied default probability and calculation via piecewise constant hazard rates. The accurate calculation and approximation (equation 11.1b) are shown. See Figure 11.2. Cubic Spline interpolation is set up with the Solver (add in must be installed).</a:t>
          </a:r>
        </a:p>
      </xdr:txBody>
    </xdr:sp>
    <xdr:clientData/>
  </xdr:twoCellAnchor>
  <mc:AlternateContent xmlns:mc="http://schemas.openxmlformats.org/markup-compatibility/2006">
    <mc:Choice xmlns:a14="http://schemas.microsoft.com/office/drawing/2010/main" Requires="a14">
      <xdr:twoCellAnchor>
        <xdr:from>
          <xdr:col>7</xdr:col>
          <xdr:colOff>45720</xdr:colOff>
          <xdr:row>7</xdr:row>
          <xdr:rowOff>76200</xdr:rowOff>
        </xdr:from>
        <xdr:to>
          <xdr:col>8</xdr:col>
          <xdr:colOff>15240</xdr:colOff>
          <xdr:row>8</xdr:row>
          <xdr:rowOff>114300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000-000001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Calibrate</a:t>
              </a:r>
            </a:p>
          </xdr:txBody>
        </xdr:sp>
        <xdr:clientData fLocksWithSheet="0" fPrintsWithSheet="0"/>
      </xdr:twoCellAnchor>
    </mc:Choice>
    <mc:Fallback/>
  </mc:AlternateContent>
  <xdr:twoCellAnchor>
    <xdr:from>
      <xdr:col>12</xdr:col>
      <xdr:colOff>208397</xdr:colOff>
      <xdr:row>18</xdr:row>
      <xdr:rowOff>52070</xdr:rowOff>
    </xdr:from>
    <xdr:to>
      <xdr:col>17</xdr:col>
      <xdr:colOff>651664</xdr:colOff>
      <xdr:row>33</xdr:row>
      <xdr:rowOff>95250</xdr:rowOff>
    </xdr:to>
    <xdr:graphicFrame macro="">
      <xdr:nvGraphicFramePr>
        <xdr:cNvPr id="4" name="Chart 3">
          <a:extLst>
            <a:ext uri="{FF2B5EF4-FFF2-40B4-BE49-F238E27FC236}">
              <a16:creationId xmlns:a16="http://schemas.microsoft.com/office/drawing/2014/main" id="{552B54C2-7957-44A4-A774-6673D3ED087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580736</xdr:colOff>
      <xdr:row>18</xdr:row>
      <xdr:rowOff>110490</xdr:rowOff>
    </xdr:from>
    <xdr:to>
      <xdr:col>12</xdr:col>
      <xdr:colOff>207394</xdr:colOff>
      <xdr:row>33</xdr:row>
      <xdr:rowOff>152950</xdr:rowOff>
    </xdr:to>
    <xdr:graphicFrame macro="">
      <xdr:nvGraphicFramePr>
        <xdr:cNvPr id="5" name="Chart 4">
          <a:extLst>
            <a:ext uri="{FF2B5EF4-FFF2-40B4-BE49-F238E27FC236}">
              <a16:creationId xmlns:a16="http://schemas.microsoft.com/office/drawing/2014/main" id="{1783B87B-157F-4BCD-A058-A69712435A1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45720</xdr:colOff>
      <xdr:row>18</xdr:row>
      <xdr:rowOff>111183</xdr:rowOff>
    </xdr:from>
    <xdr:to>
      <xdr:col>6</xdr:col>
      <xdr:colOff>557105</xdr:colOff>
      <xdr:row>33</xdr:row>
      <xdr:rowOff>153643</xdr:rowOff>
    </xdr:to>
    <xdr:graphicFrame macro="">
      <xdr:nvGraphicFramePr>
        <xdr:cNvPr id="6" name="Chart 5">
          <a:extLst>
            <a:ext uri="{FF2B5EF4-FFF2-40B4-BE49-F238E27FC236}">
              <a16:creationId xmlns:a16="http://schemas.microsoft.com/office/drawing/2014/main" id="{3F4AA8C4-E865-48F2-9C0C-447D54A1B7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297180</xdr:colOff>
      <xdr:row>1</xdr:row>
      <xdr:rowOff>53340</xdr:rowOff>
    </xdr:from>
    <xdr:to>
      <xdr:col>12</xdr:col>
      <xdr:colOff>472440</xdr:colOff>
      <xdr:row>4</xdr:row>
      <xdr:rowOff>635</xdr:rowOff>
    </xdr:to>
    <xdr:sp macro="" textlink="">
      <xdr:nvSpPr>
        <xdr:cNvPr id="7" name="Text Box 2">
          <a:hlinkClick xmlns:r="http://schemas.openxmlformats.org/officeDocument/2006/relationships" r:id="rId4"/>
          <a:extLst>
            <a:ext uri="{FF2B5EF4-FFF2-40B4-BE49-F238E27FC236}">
              <a16:creationId xmlns:a16="http://schemas.microsoft.com/office/drawing/2014/main" id="{B59330D6-61A4-47A1-B7B4-FD9FD460A0C1}"/>
            </a:ext>
          </a:extLst>
        </xdr:cNvPr>
        <xdr:cNvSpPr txBox="1">
          <a:spLocks noChangeArrowheads="1"/>
        </xdr:cNvSpPr>
      </xdr:nvSpPr>
      <xdr:spPr bwMode="auto">
        <a:xfrm>
          <a:off x="7338060" y="220980"/>
          <a:ext cx="1752600" cy="450215"/>
        </a:xfrm>
        <a:prstGeom prst="rect">
          <a:avLst/>
        </a:prstGeom>
        <a:noFill/>
        <a:ln>
          <a:noFill/>
        </a:ln>
      </xdr:spPr>
      <xdr:txBody>
        <a:bodyPr vertOverflow="clip" wrap="square" lIns="27432" tIns="22860" rIns="0" bIns="0" anchor="t" upright="1"/>
        <a:lstStyle/>
        <a:p>
          <a:pPr algn="l" rtl="0">
            <a:defRPr sz="1000"/>
          </a:pPr>
          <a:r>
            <a:rPr lang="en-GB" sz="1000" b="0" i="0" u="none" strike="noStrike" baseline="0">
              <a:solidFill>
                <a:srgbClr val="000000"/>
              </a:solidFill>
              <a:latin typeface="Arial"/>
              <a:cs typeface="Arial"/>
            </a:rPr>
            <a:t>© 2026 Jon Gregory</a:t>
          </a:r>
        </a:p>
        <a:p>
          <a:pPr algn="l" rtl="0">
            <a:defRPr sz="1000"/>
          </a:pPr>
          <a:r>
            <a:rPr lang="en-GB" sz="1000" b="0" i="0" u="sng" strike="noStrike" baseline="0">
              <a:solidFill>
                <a:srgbClr val="0000FF"/>
              </a:solidFill>
              <a:latin typeface="Arial"/>
              <a:cs typeface="Arial"/>
            </a:rPr>
            <a:t>www.cvacentral.com</a:t>
          </a:r>
        </a:p>
      </xdr:txBody>
    </xdr:sp>
    <xdr:clientData/>
  </xdr:twoCellAnchor>
  <xdr:twoCellAnchor>
    <xdr:from>
      <xdr:col>6</xdr:col>
      <xdr:colOff>557876</xdr:colOff>
      <xdr:row>18</xdr:row>
      <xdr:rowOff>49530</xdr:rowOff>
    </xdr:from>
    <xdr:to>
      <xdr:col>12</xdr:col>
      <xdr:colOff>184534</xdr:colOff>
      <xdr:row>33</xdr:row>
      <xdr:rowOff>91990</xdr:rowOff>
    </xdr:to>
    <xdr:graphicFrame macro="">
      <xdr:nvGraphicFramePr>
        <xdr:cNvPr id="3" name="Chart 2">
          <a:extLst>
            <a:ext uri="{FF2B5EF4-FFF2-40B4-BE49-F238E27FC236}">
              <a16:creationId xmlns:a16="http://schemas.microsoft.com/office/drawing/2014/main" id="{0BB8F75D-836F-FBCA-4427-45F7AA771AF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22860</xdr:colOff>
      <xdr:row>18</xdr:row>
      <xdr:rowOff>50223</xdr:rowOff>
    </xdr:from>
    <xdr:to>
      <xdr:col>6</xdr:col>
      <xdr:colOff>534245</xdr:colOff>
      <xdr:row>33</xdr:row>
      <xdr:rowOff>92683</xdr:rowOff>
    </xdr:to>
    <xdr:graphicFrame macro="">
      <xdr:nvGraphicFramePr>
        <xdr:cNvPr id="8" name="Chart 7">
          <a:extLst>
            <a:ext uri="{FF2B5EF4-FFF2-40B4-BE49-F238E27FC236}">
              <a16:creationId xmlns:a16="http://schemas.microsoft.com/office/drawing/2014/main" id="{85FD4CA9-37FF-2692-B5AF-AEFB77D029D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val="EAEAEA"/>
              </a:solidFill>
            </a14:hiddenFill>
          </a:ext>
          <a:ext uri="{91240B29-F687-4F45-9708-019B960494DF}">
            <a14:hiddenLine xmlns:a14="http://schemas.microsoft.com/office/drawing/2010/main" w="9525" cap="flat" cmpd="sng" algn="ctr">
              <a:solidFill>
                <a:srgbClr xmlns:mc="http://schemas.openxmlformats.org/markup-compatibility/2006" val="400000" mc:Ignorable="a14" a14:legacySpreadsheetColorIndex="64"/>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val="EAEAEA"/>
              </a:solidFill>
            </a14:hiddenFill>
          </a:ext>
          <a:ext uri="{91240B29-F687-4F45-9708-019B960494DF}">
            <a14:hiddenLine xmlns:a14="http://schemas.microsoft.com/office/drawing/2010/main" w="9525" cap="flat" cmpd="sng" algn="ctr">
              <a:solidFill>
                <a:srgbClr xmlns:mc="http://schemas.openxmlformats.org/markup-compatibility/2006" val="400000" mc:Ignorable="a14" a14:legacySpreadsheetColorIndex="64"/>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51C5B-B590-4A54-9C1E-D99D77795E24}">
  <sheetPr codeName="Sheet6"/>
  <dimension ref="A1:DE387"/>
  <sheetViews>
    <sheetView showGridLines="0" tabSelected="1" zoomScaleNormal="100" workbookViewId="0">
      <pane ySplit="7" topLeftCell="A8" activePane="bottomLeft" state="frozen"/>
      <selection activeCell="F12" sqref="F12"/>
      <selection pane="bottomLeft" activeCell="I14" sqref="I14"/>
    </sheetView>
  </sheetViews>
  <sheetFormatPr defaultRowHeight="13.2" x14ac:dyDescent="0.25"/>
  <cols>
    <col min="1" max="1" width="5.44140625" style="10" customWidth="1"/>
    <col min="2" max="2" width="13" style="10" customWidth="1"/>
    <col min="3" max="3" width="12" style="10" bestFit="1" customWidth="1"/>
    <col min="4" max="4" width="7.5546875" style="10" customWidth="1"/>
    <col min="5" max="5" width="9.5546875" style="10" customWidth="1"/>
    <col min="6" max="6" width="9.33203125" style="10" customWidth="1"/>
    <col min="7" max="7" width="10.44140625" style="10" bestFit="1" customWidth="1"/>
    <col min="8" max="8" width="11.5546875" style="10" customWidth="1"/>
    <col min="9" max="9" width="11.6640625" style="10" bestFit="1" customWidth="1"/>
    <col min="10" max="10" width="12.109375" style="10" bestFit="1" customWidth="1"/>
    <col min="11" max="11" width="10.88671875" style="10" bestFit="1" customWidth="1"/>
    <col min="12" max="12" width="12.109375" style="10" bestFit="1" customWidth="1"/>
    <col min="13" max="13" width="11.33203125" style="10" customWidth="1"/>
    <col min="14" max="14" width="11.33203125" style="10" bestFit="1" customWidth="1"/>
    <col min="15" max="15" width="13.21875" style="10" customWidth="1"/>
    <col min="16" max="18" width="11.33203125" style="10" bestFit="1" customWidth="1"/>
    <col min="19" max="108" width="12.33203125" style="10" bestFit="1" customWidth="1"/>
    <col min="109" max="109" width="13.44140625" style="10" bestFit="1" customWidth="1"/>
    <col min="110" max="16384" width="8.88671875" style="10"/>
  </cols>
  <sheetData>
    <row r="1" spans="2:109" x14ac:dyDescent="0.25">
      <c r="B1" s="1"/>
      <c r="C1" s="1"/>
      <c r="D1" s="1"/>
      <c r="E1" s="1"/>
      <c r="F1" s="1"/>
      <c r="G1" s="1"/>
      <c r="H1" s="1"/>
      <c r="I1" s="1"/>
      <c r="J1" s="1"/>
      <c r="K1" s="1"/>
      <c r="L1" s="1"/>
      <c r="M1" s="1"/>
      <c r="N1" s="1"/>
      <c r="O1" s="1"/>
    </row>
    <row r="2" spans="2:109" x14ac:dyDescent="0.25">
      <c r="B2" s="1"/>
      <c r="C2" s="1"/>
      <c r="D2" s="1"/>
      <c r="E2" s="1"/>
      <c r="F2" s="1"/>
      <c r="G2" s="1"/>
      <c r="H2" s="1"/>
      <c r="I2" s="1"/>
      <c r="J2" s="1"/>
      <c r="K2" s="1"/>
      <c r="L2" s="1"/>
      <c r="M2" s="1"/>
      <c r="N2" s="1"/>
      <c r="O2" s="1"/>
    </row>
    <row r="3" spans="2:109" x14ac:dyDescent="0.25">
      <c r="B3" s="1"/>
      <c r="C3" s="1"/>
      <c r="D3" s="1"/>
      <c r="E3" s="1"/>
      <c r="F3" s="1"/>
      <c r="G3" s="1"/>
      <c r="H3" s="1"/>
      <c r="I3" s="1"/>
      <c r="J3" s="1"/>
      <c r="K3" s="1"/>
      <c r="L3" s="1"/>
      <c r="M3" s="1"/>
      <c r="N3" s="1"/>
      <c r="O3" s="1"/>
    </row>
    <row r="4" spans="2:109" x14ac:dyDescent="0.25">
      <c r="B4" s="1"/>
      <c r="C4" s="1"/>
      <c r="D4" s="1"/>
      <c r="E4" s="1"/>
      <c r="F4" s="1"/>
      <c r="G4" s="1"/>
      <c r="H4" s="1"/>
      <c r="I4" s="1"/>
      <c r="J4" s="1"/>
      <c r="K4" s="1"/>
      <c r="L4" s="1"/>
      <c r="M4" s="1"/>
      <c r="N4" s="1"/>
      <c r="O4" s="1"/>
    </row>
    <row r="5" spans="2:109" x14ac:dyDescent="0.25">
      <c r="B5" s="1"/>
      <c r="C5" s="1"/>
      <c r="D5" s="1"/>
      <c r="E5" s="1"/>
      <c r="F5" s="1"/>
      <c r="G5" s="1"/>
      <c r="H5" s="1"/>
      <c r="I5" s="1"/>
      <c r="J5" s="1"/>
      <c r="K5" s="1"/>
      <c r="L5" s="1"/>
      <c r="M5" s="1"/>
      <c r="N5" s="1"/>
      <c r="O5" s="1"/>
    </row>
    <row r="6" spans="2:109" x14ac:dyDescent="0.25">
      <c r="B6" s="1"/>
      <c r="C6" s="1"/>
      <c r="D6" s="1"/>
      <c r="E6" s="1"/>
      <c r="F6" s="1"/>
      <c r="G6" s="1"/>
      <c r="H6" s="1"/>
      <c r="I6" s="1"/>
      <c r="J6" s="1"/>
      <c r="K6" s="1"/>
      <c r="L6" s="1"/>
      <c r="M6" s="1"/>
      <c r="N6" s="1"/>
      <c r="O6" s="1"/>
    </row>
    <row r="7" spans="2:109" x14ac:dyDescent="0.25">
      <c r="B7" s="1"/>
      <c r="C7" s="1"/>
      <c r="D7" s="1"/>
      <c r="E7" s="1"/>
      <c r="F7" s="1"/>
      <c r="G7" s="1"/>
      <c r="H7" s="1"/>
      <c r="I7" s="1"/>
      <c r="J7" s="1"/>
      <c r="K7" s="1"/>
      <c r="L7" s="1"/>
      <c r="M7" s="1"/>
      <c r="N7" s="1"/>
      <c r="O7" s="1"/>
    </row>
    <row r="8" spans="2:109" ht="15" thickBot="1" x14ac:dyDescent="0.35">
      <c r="B8" s="16"/>
      <c r="C8" s="16"/>
      <c r="D8" s="17"/>
      <c r="E8" s="16"/>
      <c r="F8" s="91"/>
      <c r="G8" s="91"/>
      <c r="H8" s="16"/>
      <c r="I8" s="16"/>
      <c r="J8" s="16"/>
      <c r="K8" s="16"/>
      <c r="L8" s="16"/>
      <c r="M8" s="17"/>
      <c r="N8" s="17"/>
      <c r="O8" s="17"/>
      <c r="P8" s="17"/>
      <c r="Q8" s="17"/>
      <c r="R8" s="17"/>
    </row>
    <row r="9" spans="2:109" ht="15" thickBot="1" x14ac:dyDescent="0.35">
      <c r="B9" s="87" t="s">
        <v>2</v>
      </c>
      <c r="C9" s="88"/>
      <c r="D9" s="16"/>
      <c r="E9" s="16"/>
      <c r="F9" s="87" t="s">
        <v>0</v>
      </c>
      <c r="G9" s="88"/>
      <c r="H9" s="16"/>
      <c r="I9" s="16"/>
      <c r="J9" s="87" t="s">
        <v>19</v>
      </c>
      <c r="K9" s="88"/>
      <c r="L9" s="87" t="s">
        <v>20</v>
      </c>
      <c r="M9" s="88"/>
      <c r="N9" s="17"/>
      <c r="O9" s="17"/>
      <c r="P9" s="17"/>
      <c r="Q9" s="89" t="s">
        <v>1</v>
      </c>
      <c r="R9" s="90"/>
      <c r="S9" s="8"/>
      <c r="T9" s="4"/>
      <c r="U9" s="4"/>
      <c r="V9" s="4"/>
      <c r="W9" s="4"/>
      <c r="X9" s="4"/>
      <c r="Y9" s="4"/>
      <c r="Z9" s="4"/>
      <c r="AA9" s="4"/>
      <c r="AB9" s="4"/>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row>
    <row r="10" spans="2:109" ht="15" thickBot="1" x14ac:dyDescent="0.35">
      <c r="B10" s="27" t="s">
        <v>10</v>
      </c>
      <c r="C10" s="65">
        <v>0.03</v>
      </c>
      <c r="D10" s="16"/>
      <c r="E10" s="18"/>
      <c r="F10" s="20" t="s">
        <v>3</v>
      </c>
      <c r="G10" s="21" t="s">
        <v>4</v>
      </c>
      <c r="H10" s="22" t="s">
        <v>5</v>
      </c>
      <c r="I10" s="23" t="s">
        <v>12</v>
      </c>
      <c r="J10" s="24" t="s">
        <v>6</v>
      </c>
      <c r="K10" s="23" t="s">
        <v>7</v>
      </c>
      <c r="L10" s="24" t="s">
        <v>6</v>
      </c>
      <c r="M10" s="23" t="s">
        <v>7</v>
      </c>
      <c r="N10" s="23" t="s">
        <v>8</v>
      </c>
      <c r="O10" s="19" t="s">
        <v>30</v>
      </c>
      <c r="P10" s="17"/>
      <c r="Q10" s="25" t="s">
        <v>9</v>
      </c>
      <c r="R10" s="26" t="s">
        <v>8</v>
      </c>
      <c r="S10" s="5"/>
      <c r="T10" s="6" t="s">
        <v>21</v>
      </c>
      <c r="U10" s="6" t="s">
        <v>22</v>
      </c>
      <c r="V10" s="6" t="s">
        <v>23</v>
      </c>
      <c r="W10" s="6" t="s">
        <v>24</v>
      </c>
      <c r="X10" s="6" t="s">
        <v>25</v>
      </c>
      <c r="Y10" s="6" t="s">
        <v>26</v>
      </c>
      <c r="Z10" s="4"/>
      <c r="AA10" s="4"/>
      <c r="AB10" s="4"/>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row>
    <row r="11" spans="2:109" ht="14.4" x14ac:dyDescent="0.3">
      <c r="B11" s="28" t="s">
        <v>31</v>
      </c>
      <c r="C11" s="66">
        <v>0.6</v>
      </c>
      <c r="D11" s="16"/>
      <c r="E11" s="28">
        <v>0.5</v>
      </c>
      <c r="F11" s="69">
        <f t="array" aca="1" ref="F11:F18" ca="1">OFFSET(T11,0,MATCH(C13,T10:Y10,0)-1,8,1)</f>
        <v>1.1999999999999999E-3</v>
      </c>
      <c r="G11" s="70">
        <v>0</v>
      </c>
      <c r="H11" s="83">
        <v>1.9999000066671592E-3</v>
      </c>
      <c r="I11" s="73">
        <f>EXP(-(H11+IRate)*E11)</f>
        <v>0.98412736925837163</v>
      </c>
      <c r="J11" s="74" cm="1">
        <f t="array" ref="J11">SUMPRODUCT(--($E$22:$E$221&lt;=E11),$I$22:$I$221,$F$22:$F$221)*0.05</f>
        <v>0.49562455068764155</v>
      </c>
      <c r="K11" s="75" cm="1">
        <f t="array" ref="K11">SUMPRODUCT(--($E$22:$E$221&lt;=E11),$K$22:$K$221,$F$22:$F$221)*LGD</f>
        <v>5.9474946082530922E-4</v>
      </c>
      <c r="L11" s="74">
        <f>1/(H11+IRate)*(1-I11)</f>
        <v>0.49602126063898061</v>
      </c>
      <c r="M11" s="75">
        <f>H11/(H11+IRate)*(1-I11)*LGD</f>
        <v>5.9519575347537006E-4</v>
      </c>
      <c r="N11" s="75">
        <f ca="1">K11-J11*F11-G11</f>
        <v>1.3942839938163587E-16</v>
      </c>
      <c r="O11" s="76">
        <f>K11/J11</f>
        <v>1.2000000000002811E-3</v>
      </c>
      <c r="P11" s="17"/>
      <c r="Q11" s="81">
        <v>0.01</v>
      </c>
      <c r="R11" s="85">
        <f t="shared" ref="R11:R18" si="0">K11-Q11*J11</f>
        <v>-4.3614960460511068E-3</v>
      </c>
      <c r="S11" s="5"/>
      <c r="T11" s="11">
        <v>4.0000000000000002E-4</v>
      </c>
      <c r="U11" s="5">
        <v>3.5000000000000001E-3</v>
      </c>
      <c r="V11" s="5">
        <v>1.1999999999999999E-3</v>
      </c>
      <c r="W11" s="5">
        <v>0.16</v>
      </c>
      <c r="X11" s="5">
        <v>3.2000000000000001E-2</v>
      </c>
      <c r="Y11" s="5">
        <v>0.01</v>
      </c>
      <c r="Z11" s="4"/>
      <c r="AA11" s="4"/>
      <c r="AB11" s="4"/>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row>
    <row r="12" spans="2:109" ht="14.4" x14ac:dyDescent="0.3">
      <c r="B12" s="28" t="s">
        <v>27</v>
      </c>
      <c r="C12" s="67" t="s">
        <v>32</v>
      </c>
      <c r="D12" s="16"/>
      <c r="E12" s="28">
        <v>1</v>
      </c>
      <c r="F12" s="69">
        <f ca="1"/>
        <v>1.8E-3</v>
      </c>
      <c r="G12" s="70">
        <v>0</v>
      </c>
      <c r="H12" s="83">
        <v>5.6751584922156333E-3</v>
      </c>
      <c r="I12" s="73">
        <f>EXP(-(H12+IRate)*(E12-E11))</f>
        <v>0.98232056864927153</v>
      </c>
      <c r="J12" s="74" cm="1">
        <f t="array" ref="J12">SUMPRODUCT(--($E$22:$E$221&lt;=E12),$I$22:$I$221,$F$22:$F$221)*0.05</f>
        <v>0.98318582061928073</v>
      </c>
      <c r="K12" s="75" cm="1">
        <f t="array" ref="K12">SUMPRODUCT(--($E$22:$E$221&lt;=E12),$K$22:$K$221,$F$22:$F$221)*LGD</f>
        <v>1.7697344771146182E-3</v>
      </c>
      <c r="L12" s="74">
        <f>1/(H12+IRate)*(1-I12)*PRODUCT($I$11:I11)+L11</f>
        <v>0.98372231090825502</v>
      </c>
      <c r="M12" s="75">
        <f>LGD*(1-EXP(-(IRate+H12)*(E12-E11)))*H12/(H12+IRate)*PRODUCT($I$11:I11)+M11</f>
        <v>2.2558642077342636E-3</v>
      </c>
      <c r="N12" s="75">
        <f ca="1">K12-J12*F12-G12</f>
        <v>-8.6953014233337456E-17</v>
      </c>
      <c r="O12" s="76">
        <f t="shared" ref="O12:O18" si="1">K12/J12</f>
        <v>1.7999999999999115E-3</v>
      </c>
      <c r="P12" s="17"/>
      <c r="Q12" s="81">
        <v>0.01</v>
      </c>
      <c r="R12" s="85">
        <f t="shared" si="0"/>
        <v>-8.0621237290781893E-3</v>
      </c>
      <c r="S12" s="5"/>
      <c r="T12" s="11">
        <v>5.0000000000000001E-4</v>
      </c>
      <c r="U12" s="5">
        <v>5.0000000000000001E-3</v>
      </c>
      <c r="V12" s="5">
        <v>1.8E-3</v>
      </c>
      <c r="W12" s="5">
        <v>0.14499999999999999</v>
      </c>
      <c r="X12" s="5">
        <v>1.7999999999999999E-2</v>
      </c>
      <c r="Y12" s="5">
        <v>0.01</v>
      </c>
      <c r="Z12" s="4"/>
      <c r="AA12" s="4"/>
      <c r="AB12" s="4"/>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row>
    <row r="13" spans="2:109" ht="15" thickBot="1" x14ac:dyDescent="0.35">
      <c r="B13" s="29" t="s">
        <v>28</v>
      </c>
      <c r="C13" s="68" t="s">
        <v>23</v>
      </c>
      <c r="D13" s="16"/>
      <c r="E13" s="28">
        <v>2</v>
      </c>
      <c r="F13" s="69">
        <f ca="1"/>
        <v>3.0000000000000001E-3</v>
      </c>
      <c r="G13" s="70">
        <v>0</v>
      </c>
      <c r="H13" s="83">
        <v>8.3486208066632598E-3</v>
      </c>
      <c r="I13" s="73">
        <f>EXP(-(H13+IRate)*(E13-E12))</f>
        <v>0.96237737762472775</v>
      </c>
      <c r="J13" s="74" cm="1">
        <f t="array" ref="J13">SUMPRODUCT(--($E$22:$E$221&lt;=E13),$I$22:$I$221,$F$22:$F$221)*0.05</f>
        <v>1.9323273568704089</v>
      </c>
      <c r="K13" s="75" cm="1">
        <f t="array" ref="K13">SUMPRODUCT(--($E$22:$E$221&lt;=E13),$K$22:$K$221,$F$22:$F$221)*LGD</f>
        <v>5.7969820706114013E-3</v>
      </c>
      <c r="L13" s="74">
        <f>1/(H13+IRate)*(1-I13)*PRODUCT($I$11:I12)+L12</f>
        <v>1.9321492079930971</v>
      </c>
      <c r="M13" s="75">
        <f>LGD*(1-EXP(-(IRate+H13)*(E13-E12)))*H13/(H13+IRate)*PRODUCT($I$11:I12)+M12</f>
        <v>7.0066981236952151E-3</v>
      </c>
      <c r="N13" s="75">
        <f t="shared" ref="N13" ca="1" si="2">K13-J13*F13-G13</f>
        <v>1.7433970933566911E-16</v>
      </c>
      <c r="O13" s="76">
        <f t="shared" si="1"/>
        <v>3.0000000000000903E-3</v>
      </c>
      <c r="P13" s="17"/>
      <c r="Q13" s="81">
        <v>0.01</v>
      </c>
      <c r="R13" s="85">
        <f t="shared" si="0"/>
        <v>-1.3526291498092688E-2</v>
      </c>
      <c r="S13" s="5"/>
      <c r="T13" s="11">
        <v>5.9999999999999995E-4</v>
      </c>
      <c r="U13" s="5">
        <v>8.5000000000000006E-3</v>
      </c>
      <c r="V13" s="5">
        <v>3.0000000000000001E-3</v>
      </c>
      <c r="W13" s="5">
        <v>0.13500000000000001</v>
      </c>
      <c r="X13" s="5">
        <v>1.2500000000000001E-2</v>
      </c>
      <c r="Y13" s="5">
        <v>0.01</v>
      </c>
      <c r="Z13" s="4"/>
      <c r="AA13" s="4"/>
      <c r="AB13" s="4"/>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row>
    <row r="14" spans="2:109" ht="14.4" x14ac:dyDescent="0.3">
      <c r="D14" s="16"/>
      <c r="E14" s="28">
        <v>3</v>
      </c>
      <c r="F14" s="69">
        <f ca="1"/>
        <v>5.0000000000000001E-3</v>
      </c>
      <c r="G14" s="70">
        <v>0</v>
      </c>
      <c r="H14" s="83">
        <v>2.1866376258431759E-2</v>
      </c>
      <c r="I14" s="73">
        <f t="shared" ref="I14" si="3">EXP(-(H14+IRate)*(E14-E13))</f>
        <v>0.94945572819371127</v>
      </c>
      <c r="J14" s="74" cm="1">
        <f t="array" ref="J14">SUMPRODUCT(--($E$22:$E$221&lt;=E14),$I$22:$I$221,$F$22:$F$221)*0.05</f>
        <v>2.8437602488414502</v>
      </c>
      <c r="K14" s="75" cm="1">
        <f t="array" ref="K14">SUMPRODUCT(--($E$22:$E$221&lt;=E14),$K$22:$K$221,$F$22:$F$221)*LGD</f>
        <v>1.4218801244207213E-2</v>
      </c>
      <c r="L14" s="74">
        <f>1/(H14+IRate)*(1-I14)*PRODUCT($I$11:I13)+L13</f>
        <v>2.8387915364596652</v>
      </c>
      <c r="M14" s="75">
        <f>LGD*(1-EXP(-(IRate+H14)*(E14-E13)))*H14/(H14+IRate)*PRODUCT($I$11:I13)+M13</f>
        <v>1.8901687495337612E-2</v>
      </c>
      <c r="N14" s="75">
        <f ca="1">K14-J14*F14-G14</f>
        <v>-3.8163916471489756E-17</v>
      </c>
      <c r="O14" s="76">
        <f t="shared" si="1"/>
        <v>4.9999999999999871E-3</v>
      </c>
      <c r="P14" s="17"/>
      <c r="Q14" s="81">
        <v>0.01</v>
      </c>
      <c r="R14" s="85">
        <f t="shared" si="0"/>
        <v>-1.4218801244207289E-2</v>
      </c>
      <c r="S14" s="5"/>
      <c r="T14" s="11">
        <v>8.9999999999999998E-4</v>
      </c>
      <c r="U14" s="5">
        <v>1.2E-2</v>
      </c>
      <c r="V14" s="5">
        <v>5.0000000000000001E-3</v>
      </c>
      <c r="W14" s="5">
        <v>0.13</v>
      </c>
      <c r="X14" s="5">
        <v>0.01</v>
      </c>
      <c r="Y14" s="5">
        <v>0.01</v>
      </c>
      <c r="Z14" s="4"/>
      <c r="AA14" s="4"/>
      <c r="AB14" s="4"/>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row>
    <row r="15" spans="2:109" ht="14.4" x14ac:dyDescent="0.3">
      <c r="B15" t="s">
        <v>33</v>
      </c>
      <c r="C15" s="17"/>
      <c r="D15" s="16"/>
      <c r="E15" s="28">
        <v>4</v>
      </c>
      <c r="F15" s="69">
        <f ca="1"/>
        <v>7.4999999999999997E-3</v>
      </c>
      <c r="G15" s="70">
        <v>0</v>
      </c>
      <c r="H15" s="83">
        <v>3.0137660463519143E-2</v>
      </c>
      <c r="I15" s="73">
        <f t="shared" ref="I15" si="4">EXP(-(H15+IRate)*(E15-E14))</f>
        <v>0.94163489876502904</v>
      </c>
      <c r="J15" s="74" cm="1">
        <f t="array" ref="J15">SUMPRODUCT(--($E$22:$E$221&lt;=E15),$I$22:$I$221,$F$22:$F$221)*0.05</f>
        <v>3.7094535875745289</v>
      </c>
      <c r="K15" s="75" cm="1">
        <f t="array" ref="K15">SUMPRODUCT(--($E$22:$E$221&lt;=E15),$K$22:$K$221,$F$22:$F$221)*LGD</f>
        <v>2.7820901906808825E-2</v>
      </c>
      <c r="L15" s="74">
        <f>1/(H15+IRate)*(1-I15)*PRODUCT($I$11:I14)+L14</f>
        <v>3.6960886999174489</v>
      </c>
      <c r="M15" s="75">
        <f>LGD*(1-EXP(-(IRate+H15)*(E15-E14)))*H15/(H15+IRate)*PRODUCT($I$11:I14)+M14</f>
        <v>3.4403845992514871E-2</v>
      </c>
      <c r="N15" s="75">
        <f ca="1">K15-J15*F15-G15</f>
        <v>-1.4224732503009818E-16</v>
      </c>
      <c r="O15" s="76">
        <f t="shared" si="1"/>
        <v>7.4999999999999616E-3</v>
      </c>
      <c r="P15" s="17"/>
      <c r="Q15" s="81">
        <v>0.01</v>
      </c>
      <c r="R15" s="85">
        <f t="shared" si="0"/>
        <v>-9.2736339689364622E-3</v>
      </c>
      <c r="S15" s="5"/>
      <c r="T15" s="11">
        <v>1.5E-3</v>
      </c>
      <c r="U15" s="5">
        <v>1.4500000000000001E-2</v>
      </c>
      <c r="V15" s="5">
        <v>7.4999999999999997E-3</v>
      </c>
      <c r="W15" s="5">
        <v>0.1275</v>
      </c>
      <c r="X15" s="5">
        <v>8.5000000000000006E-3</v>
      </c>
      <c r="Y15" s="5">
        <v>0.01</v>
      </c>
      <c r="Z15" s="4"/>
      <c r="AA15" s="4"/>
      <c r="AB15" s="4"/>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row>
    <row r="16" spans="2:109" ht="14.4" x14ac:dyDescent="0.3">
      <c r="B16" t="s">
        <v>34</v>
      </c>
      <c r="C16" s="30"/>
      <c r="D16" s="16"/>
      <c r="E16" s="28">
        <v>5</v>
      </c>
      <c r="F16" s="69">
        <f ca="1"/>
        <v>9.1999999999999998E-3</v>
      </c>
      <c r="G16" s="70">
        <v>0</v>
      </c>
      <c r="H16" s="83">
        <v>2.6378101938895088E-2</v>
      </c>
      <c r="I16" s="73">
        <f t="shared" ref="I16" si="5">EXP(-(H16+IRate)*(E16-E15))</f>
        <v>0.94518169328894364</v>
      </c>
      <c r="J16" s="74" cm="1">
        <f t="array" ref="J16">SUMPRODUCT(--($E$22:$E$221&lt;=E16),$I$22:$I$221,$F$22:$F$221)*0.05</f>
        <v>4.5261793167372781</v>
      </c>
      <c r="K16" s="75" cm="1">
        <f t="array" ref="K16">SUMPRODUCT(--($E$22:$E$221&lt;=E16),$K$22:$K$221,$F$22:$F$221)*LGD</f>
        <v>4.1640849713982825E-2</v>
      </c>
      <c r="L16" s="74">
        <f>1/(H16+IRate)*(1-I16)*PRODUCT($I$11:I15)+L15</f>
        <v>4.5048537662703305</v>
      </c>
      <c r="M16" s="75">
        <f>LGD*(1-EXP(-(IRate+H16)*(E16-E15)))*H16/(H16+IRate)*PRODUCT($I$11:I15)+M15</f>
        <v>4.7204058411439001E-2</v>
      </c>
      <c r="N16" s="75">
        <f ca="1">K16-J16*F16-G16</f>
        <v>-1.3183898417423734E-16</v>
      </c>
      <c r="O16" s="76">
        <f t="shared" si="1"/>
        <v>9.1999999999999704E-3</v>
      </c>
      <c r="P16" s="17"/>
      <c r="Q16" s="81">
        <v>0.01</v>
      </c>
      <c r="R16" s="85">
        <f t="shared" si="0"/>
        <v>-3.620943453389959E-3</v>
      </c>
      <c r="S16" s="5"/>
      <c r="T16" s="11">
        <v>2.2000000000000001E-3</v>
      </c>
      <c r="U16" s="5">
        <v>1.7000000000000001E-2</v>
      </c>
      <c r="V16" s="5">
        <v>9.1999999999999998E-3</v>
      </c>
      <c r="W16" s="5">
        <v>0.125</v>
      </c>
      <c r="X16" s="5">
        <v>7.4999999999999997E-3</v>
      </c>
      <c r="Y16" s="5">
        <v>0.01</v>
      </c>
      <c r="Z16" s="4"/>
      <c r="AA16" s="4"/>
      <c r="AB16" s="4"/>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row>
    <row r="17" spans="1:109" ht="14.4" x14ac:dyDescent="0.3">
      <c r="B17" t="s">
        <v>35</v>
      </c>
      <c r="C17" s="30"/>
      <c r="D17" s="16"/>
      <c r="E17" s="28">
        <v>7</v>
      </c>
      <c r="F17" s="69">
        <f ca="1"/>
        <v>1.2E-2</v>
      </c>
      <c r="G17" s="70">
        <v>0</v>
      </c>
      <c r="H17" s="83">
        <v>4.180789755439767E-2</v>
      </c>
      <c r="I17" s="73">
        <f t="shared" ref="I17" si="6">EXP(-(H17+IRate)*(E17-E16))</f>
        <v>0.86622049028374548</v>
      </c>
      <c r="J17" s="74" cm="1">
        <f t="array" ref="J17">SUMPRODUCT(--($E$22:$E$221&lt;=E17),$I$22:$I$221,$F$22:$F$221)*0.05</f>
        <v>6.0189129132023416</v>
      </c>
      <c r="K17" s="75" cm="1">
        <f t="array" ref="K17">SUMPRODUCT(--($E$22:$E$221&lt;=E17),$K$22:$K$221,$F$22:$F$221)*LGD</f>
        <v>7.2226954958428222E-2</v>
      </c>
      <c r="L17" s="74">
        <f>1/(H17+IRate)*(1-I17)*PRODUCT($I$11:I16)+L16</f>
        <v>5.9695241781271173</v>
      </c>
      <c r="M17" s="75">
        <f>LGD*(1-EXP(-(IRate+H17)*(E17-E16)))*H17/(H17+IRate)*PRODUCT($I$11:I16)+M16</f>
        <v>8.3944932729358587E-2</v>
      </c>
      <c r="N17" s="75">
        <f t="shared" ref="N17:N18" ca="1" si="7">K17-J17*F17-G17</f>
        <v>1.2490009027033011E-16</v>
      </c>
      <c r="O17" s="76">
        <f t="shared" si="1"/>
        <v>1.2000000000000021E-2</v>
      </c>
      <c r="P17" s="17"/>
      <c r="Q17" s="81">
        <v>0.01</v>
      </c>
      <c r="R17" s="85">
        <f t="shared" si="0"/>
        <v>1.2037825826404808E-2</v>
      </c>
      <c r="S17" s="5"/>
      <c r="T17" s="11">
        <v>3.5000000000000001E-3</v>
      </c>
      <c r="U17" s="5">
        <v>1.95E-2</v>
      </c>
      <c r="V17" s="5">
        <v>1.2E-2</v>
      </c>
      <c r="W17" s="5">
        <v>0.1225</v>
      </c>
      <c r="X17" s="5">
        <v>6.4999999999999997E-3</v>
      </c>
      <c r="Y17" s="5">
        <v>0.01</v>
      </c>
      <c r="Z17" s="4"/>
      <c r="AA17" s="4"/>
      <c r="AB17" s="4"/>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row>
    <row r="18" spans="1:109" ht="15" thickBot="1" x14ac:dyDescent="0.35">
      <c r="B18" t="s">
        <v>36</v>
      </c>
      <c r="C18" s="31"/>
      <c r="D18" s="16"/>
      <c r="E18" s="29">
        <v>10</v>
      </c>
      <c r="F18" s="71">
        <f ca="1"/>
        <v>1.35E-2</v>
      </c>
      <c r="G18" s="72">
        <v>0</v>
      </c>
      <c r="H18" s="84">
        <v>1.8638624745329072E-2</v>
      </c>
      <c r="I18" s="77">
        <f t="shared" ref="I18" si="8">EXP(-(H18+IRate)*(E18-E17))</f>
        <v>0.86423040416962082</v>
      </c>
      <c r="J18" s="78" cm="1">
        <f t="array" ref="J18">SUMPRODUCT(--($E$22:$E$221&lt;=E18),$I$22:$I$221,$F$22:$F$221)*0.05</f>
        <v>7.9232705489818631</v>
      </c>
      <c r="K18" s="79" cm="1">
        <f t="array" ref="K18">SUMPRODUCT(--($E$22:$E$221&lt;=E18),$K$22:$K$221,$F$22:$F$221)*LGD</f>
        <v>0.10696415241125502</v>
      </c>
      <c r="L18" s="78">
        <f>1/(H18+IRate)*(1-I18)*PRODUCT($I$11:I17)+L17</f>
        <v>7.8704808173780982</v>
      </c>
      <c r="M18" s="79">
        <f>LGD*(1-EXP(-(IRate+H18)*(E18-E17)))*H18/(H18+IRate)*PRODUCT($I$11:I17)+M17</f>
        <v>0.10520366320304314</v>
      </c>
      <c r="N18" s="79">
        <f t="shared" ca="1" si="7"/>
        <v>-1.2490009027033011E-16</v>
      </c>
      <c r="O18" s="80">
        <f t="shared" si="1"/>
        <v>1.3499999999999984E-2</v>
      </c>
      <c r="P18" s="17"/>
      <c r="Q18" s="82">
        <v>0.01</v>
      </c>
      <c r="R18" s="86">
        <f t="shared" si="0"/>
        <v>2.7731446921436392E-2</v>
      </c>
      <c r="S18" s="5"/>
      <c r="T18" s="11">
        <v>4.4999999999999997E-3</v>
      </c>
      <c r="U18" s="5">
        <v>2.07E-2</v>
      </c>
      <c r="V18" s="5">
        <v>1.35E-2</v>
      </c>
      <c r="W18" s="5">
        <v>0.12</v>
      </c>
      <c r="X18" s="5">
        <v>6.0000000000000001E-3</v>
      </c>
      <c r="Y18" s="5">
        <v>0.01</v>
      </c>
      <c r="Z18" s="4"/>
      <c r="AA18" s="4"/>
      <c r="AB18" s="4"/>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row>
    <row r="19" spans="1:109" ht="15" thickBot="1" x14ac:dyDescent="0.35">
      <c r="C19" s="32"/>
      <c r="D19" s="16"/>
      <c r="E19" s="17"/>
      <c r="F19" s="17"/>
      <c r="G19" s="17"/>
      <c r="H19" s="33"/>
      <c r="I19" s="17"/>
      <c r="J19" s="17"/>
      <c r="K19" s="17"/>
      <c r="L19" s="17"/>
      <c r="M19" s="16"/>
      <c r="N19" s="34">
        <f ca="1">SUMPRODUCT(N11:N18,N11:N18)</f>
        <v>1.276678083354628E-31</v>
      </c>
      <c r="O19" s="34"/>
      <c r="P19" s="34"/>
      <c r="Q19" s="34"/>
      <c r="R19" s="35"/>
      <c r="S19" s="4"/>
      <c r="T19" s="4"/>
      <c r="U19" s="4"/>
      <c r="V19" s="4"/>
      <c r="W19" s="4"/>
      <c r="X19" s="4"/>
      <c r="Y19" s="4"/>
      <c r="Z19" s="4"/>
      <c r="AA19" s="4"/>
      <c r="AB19" s="4"/>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row>
    <row r="20" spans="1:109" ht="14.4" x14ac:dyDescent="0.3">
      <c r="B20" s="36"/>
      <c r="C20" s="16"/>
      <c r="D20" s="16"/>
      <c r="E20" s="37"/>
      <c r="F20" s="38" t="s">
        <v>29</v>
      </c>
      <c r="G20" s="39" t="s">
        <v>13</v>
      </c>
      <c r="H20" s="40" t="s">
        <v>14</v>
      </c>
      <c r="I20" s="39" t="s">
        <v>15</v>
      </c>
      <c r="J20" s="40" t="s">
        <v>17</v>
      </c>
      <c r="K20" s="39" t="s">
        <v>11</v>
      </c>
      <c r="L20" s="39" t="s">
        <v>16</v>
      </c>
      <c r="M20" s="41" t="s">
        <v>18</v>
      </c>
      <c r="N20" s="42"/>
      <c r="O20" s="42"/>
      <c r="P20" s="42"/>
      <c r="Q20" s="42"/>
      <c r="R20" s="35"/>
      <c r="S20" s="4"/>
      <c r="T20" s="4"/>
      <c r="U20" s="4"/>
      <c r="V20" s="4"/>
      <c r="W20" s="4"/>
      <c r="X20" s="4"/>
      <c r="Y20" s="4"/>
      <c r="Z20" s="4"/>
      <c r="AA20" s="4"/>
      <c r="AB20" s="4"/>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row>
    <row r="21" spans="1:109" ht="14.4" x14ac:dyDescent="0.3">
      <c r="B21" s="36"/>
      <c r="C21" s="43"/>
      <c r="D21" s="16"/>
      <c r="E21" s="44">
        <v>0</v>
      </c>
      <c r="F21" s="45">
        <f t="shared" ref="F21" si="9">EXP(-IRate*E21)</f>
        <v>1</v>
      </c>
      <c r="G21" s="46" cm="1">
        <f t="array" aca="1" ref="G21" ca="1">CubicSpline(Tenors,Spreads,E21)</f>
        <v>6.0000014491379261E-4</v>
      </c>
      <c r="H21" s="47" cm="1">
        <f t="array" ref="H21">IF(Method="CubicSpline",CubicSpline(Tenors,HRs,E21),FindHR(E21,Tenors,HRs,Method))</f>
        <v>1.9999000066671592E-3</v>
      </c>
      <c r="I21" s="46">
        <f>100%</f>
        <v>1</v>
      </c>
      <c r="J21" s="47">
        <f>1-I21</f>
        <v>0</v>
      </c>
      <c r="K21" s="48"/>
      <c r="L21" s="48">
        <f t="shared" ref="L21:L84" ca="1" si="10">EXP(-G21*E21/LGD)</f>
        <v>1</v>
      </c>
      <c r="M21" s="49">
        <f t="shared" ref="M21:M84" ca="1" si="11">1-L21</f>
        <v>0</v>
      </c>
      <c r="N21" s="42"/>
      <c r="O21" s="42"/>
      <c r="P21" s="42"/>
      <c r="Q21" s="42"/>
      <c r="R21" s="35"/>
      <c r="S21" s="4"/>
      <c r="T21" s="4"/>
      <c r="U21" s="4"/>
      <c r="V21" s="4"/>
      <c r="W21" s="4"/>
      <c r="X21" s="4"/>
      <c r="Y21" s="4"/>
      <c r="Z21" s="4"/>
      <c r="AA21" s="4"/>
      <c r="AB21" s="4"/>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row>
    <row r="22" spans="1:109" ht="14.4" x14ac:dyDescent="0.3">
      <c r="B22" s="36"/>
      <c r="C22" s="50"/>
      <c r="D22" s="16"/>
      <c r="E22" s="44">
        <f>E21+0.05</f>
        <v>0.05</v>
      </c>
      <c r="F22" s="45">
        <f t="shared" ref="F22" si="12">EXP(-IRate*E22)</f>
        <v>0.99850112443771089</v>
      </c>
      <c r="G22" s="46" cm="1">
        <f t="array" aca="1" ref="G22" ca="1">CubicSpline(Tenors,Spreads,E22)</f>
        <v>6.5743558321992163E-4</v>
      </c>
      <c r="H22" s="47" cm="1">
        <f t="array" ref="H22">IF(Method="CubicSpline",CubicSpline(Tenors,HRs,E22),FindHR(E22,Tenors,HRs,Method))</f>
        <v>1.9999000066671592E-3</v>
      </c>
      <c r="I22" s="46">
        <f t="shared" ref="I22:I85" si="13">EXP(-H22*(E22-E21))*I21</f>
        <v>0.99990000999900008</v>
      </c>
      <c r="J22" s="47">
        <f t="shared" ref="J22:J85" si="14">1-I22</f>
        <v>9.9990000999916617E-5</v>
      </c>
      <c r="K22" s="48">
        <f t="shared" ref="K22:K85" si="15">I21-I22</f>
        <v>9.9990000999916617E-5</v>
      </c>
      <c r="L22" s="48">
        <f t="shared" ca="1" si="10"/>
        <v>0.99994521520214019</v>
      </c>
      <c r="M22" s="49">
        <f t="shared" ca="1" si="11"/>
        <v>5.4784797859808165E-5</v>
      </c>
      <c r="N22" s="42"/>
      <c r="O22" s="42"/>
      <c r="P22" s="42"/>
      <c r="Q22" s="42"/>
      <c r="R22" s="35"/>
      <c r="S22" s="4"/>
      <c r="T22" s="4"/>
      <c r="U22" s="4"/>
      <c r="V22" s="4"/>
      <c r="W22" s="4"/>
      <c r="X22" s="4"/>
      <c r="Y22" s="4"/>
      <c r="Z22" s="4"/>
      <c r="AA22" s="4"/>
      <c r="AB22" s="4"/>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row>
    <row r="23" spans="1:109" ht="14.4" x14ac:dyDescent="0.3">
      <c r="B23" s="36"/>
      <c r="C23" s="51"/>
      <c r="D23" s="51"/>
      <c r="E23" s="44">
        <f t="shared" ref="E23:E40" si="16">E22+0.05</f>
        <v>0.1</v>
      </c>
      <c r="F23" s="45">
        <f t="shared" ref="F23" si="17">EXP(-IRate*E23)</f>
        <v>0.997004495503373</v>
      </c>
      <c r="G23" s="46" cm="1">
        <f t="array" aca="1" ref="G23" ca="1">CubicSpline(Tenors,Spreads,E23)</f>
        <v>7.156808876898138E-4</v>
      </c>
      <c r="H23" s="47" cm="1">
        <f t="array" ref="H23">IF(Method="CubicSpline",CubicSpline(Tenors,HRs,E23),FindHR(E23,Tenors,HRs,Method))</f>
        <v>1.9999000066671592E-3</v>
      </c>
      <c r="I23" s="46">
        <f t="shared" si="13"/>
        <v>0.99980002999600048</v>
      </c>
      <c r="J23" s="47">
        <f t="shared" si="14"/>
        <v>1.999700039995167E-4</v>
      </c>
      <c r="K23" s="48">
        <f t="shared" si="15"/>
        <v>9.9980002999600082E-5</v>
      </c>
      <c r="L23" s="48">
        <f t="shared" ca="1" si="10"/>
        <v>0.99988072696564567</v>
      </c>
      <c r="M23" s="49">
        <f t="shared" ca="1" si="11"/>
        <v>1.1927303435432801E-4</v>
      </c>
      <c r="N23" s="42"/>
      <c r="O23" s="42"/>
      <c r="P23" s="42"/>
      <c r="Q23" s="42"/>
      <c r="R23" s="35"/>
      <c r="S23" s="4"/>
      <c r="T23" s="4"/>
      <c r="U23" s="4"/>
      <c r="V23" s="4"/>
      <c r="W23" s="4"/>
      <c r="X23" s="4"/>
      <c r="Y23" s="4"/>
      <c r="Z23" s="4"/>
      <c r="AA23" s="4"/>
      <c r="AB23" s="4"/>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row>
    <row r="24" spans="1:109" ht="14.4" x14ac:dyDescent="0.3">
      <c r="B24" s="36"/>
      <c r="C24" s="51"/>
      <c r="D24" s="51"/>
      <c r="E24" s="44">
        <f t="shared" si="16"/>
        <v>0.15000000000000002</v>
      </c>
      <c r="F24" s="45">
        <f t="shared" ref="F24" si="18">EXP(-IRate*E24)</f>
        <v>0.99551010982957056</v>
      </c>
      <c r="G24" s="46" cm="1">
        <f t="array" aca="1" ref="G24" ca="1">CubicSpline(Tenors,Spreads,E24)</f>
        <v>7.7464607319416268E-4</v>
      </c>
      <c r="H24" s="47" cm="1">
        <f t="array" ref="H24">IF(Method="CubicSpline",CubicSpline(Tenors,HRs,E24),FindHR(E24,Tenors,HRs,Method))</f>
        <v>1.9999000066671592E-3</v>
      </c>
      <c r="I24" s="46">
        <f t="shared" si="13"/>
        <v>0.99970005999000144</v>
      </c>
      <c r="J24" s="47">
        <f t="shared" si="14"/>
        <v>2.9994000999855608E-4</v>
      </c>
      <c r="K24" s="48">
        <f t="shared" si="15"/>
        <v>9.997000599903938E-5</v>
      </c>
      <c r="L24" s="48">
        <f t="shared" ca="1" si="10"/>
        <v>0.9998063572328828</v>
      </c>
      <c r="M24" s="49">
        <f t="shared" ca="1" si="11"/>
        <v>1.9364276711719697E-4</v>
      </c>
      <c r="N24" s="42"/>
      <c r="O24" s="42"/>
      <c r="P24" s="42"/>
      <c r="Q24" s="42"/>
      <c r="R24" s="35"/>
      <c r="S24" s="4"/>
      <c r="T24" s="4"/>
      <c r="U24" s="4"/>
      <c r="V24" s="4"/>
      <c r="W24" s="4"/>
      <c r="X24" s="4"/>
      <c r="Y24" s="4"/>
      <c r="Z24" s="4"/>
      <c r="AA24" s="4"/>
      <c r="AB24" s="4"/>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row>
    <row r="25" spans="1:109" ht="14.4" x14ac:dyDescent="0.3">
      <c r="A25" s="12"/>
      <c r="B25" s="36"/>
      <c r="C25" s="51"/>
      <c r="D25" s="17"/>
      <c r="E25" s="44">
        <f t="shared" si="16"/>
        <v>0.2</v>
      </c>
      <c r="F25" s="45">
        <f t="shared" ref="F25" si="19">EXP(-IRate*E25)</f>
        <v>0.99401796405393528</v>
      </c>
      <c r="G25" s="46" cm="1">
        <f t="array" aca="1" ref="G25" ca="1">CubicSpline(Tenors,Spreads,E25)</f>
        <v>8.3424103818833834E-4</v>
      </c>
      <c r="H25" s="47" cm="1">
        <f t="array" ref="H25">IF(Method="CubicSpline",CubicSpline(Tenors,HRs,E25),FindHR(E25,Tenors,HRs,Method))</f>
        <v>1.9999000066671592E-3</v>
      </c>
      <c r="I25" s="46">
        <f t="shared" si="13"/>
        <v>0.99960009998000343</v>
      </c>
      <c r="J25" s="47">
        <f t="shared" si="14"/>
        <v>3.9990001999656855E-4</v>
      </c>
      <c r="K25" s="48">
        <f t="shared" si="15"/>
        <v>9.9960009998012467E-5</v>
      </c>
      <c r="L25" s="48">
        <f t="shared" ca="1" si="10"/>
        <v>0.99972195831469302</v>
      </c>
      <c r="M25" s="49">
        <f t="shared" ca="1" si="11"/>
        <v>2.7804168530698448E-4</v>
      </c>
      <c r="N25" s="42"/>
      <c r="O25" s="42"/>
      <c r="P25" s="42"/>
      <c r="Q25" s="42"/>
      <c r="R25" s="35"/>
      <c r="S25" s="4"/>
      <c r="T25" s="4"/>
      <c r="U25" s="4"/>
      <c r="V25" s="4"/>
      <c r="W25" s="4"/>
      <c r="X25" s="4"/>
      <c r="Y25" s="4"/>
      <c r="Z25" s="4"/>
      <c r="AA25" s="4"/>
      <c r="AB25" s="4"/>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row>
    <row r="26" spans="1:109" ht="14.4" x14ac:dyDescent="0.3">
      <c r="A26" s="13"/>
      <c r="B26" s="36"/>
      <c r="C26" s="34"/>
      <c r="D26" s="17"/>
      <c r="E26" s="44">
        <f t="shared" si="16"/>
        <v>0.25</v>
      </c>
      <c r="F26" s="45">
        <f t="shared" ref="F26" si="20">EXP(-IRate*E26)</f>
        <v>0.99252805481913842</v>
      </c>
      <c r="G26" s="46" cm="1">
        <f t="array" aca="1" ref="G26" ca="1">CubicSpline(Tenors,Spreads,E26)</f>
        <v>8.9437603037367808E-4</v>
      </c>
      <c r="H26" s="47" cm="1">
        <f t="array" ref="H26">IF(Method="CubicSpline",CubicSpline(Tenors,HRs,E26),FindHR(E26,Tenors,HRs,Method))</f>
        <v>1.9999000066671592E-3</v>
      </c>
      <c r="I26" s="46">
        <f t="shared" si="13"/>
        <v>0.99950014996500691</v>
      </c>
      <c r="J26" s="47">
        <f t="shared" si="14"/>
        <v>4.9985003499308789E-4</v>
      </c>
      <c r="K26" s="48">
        <f t="shared" si="15"/>
        <v>9.9950014996519343E-5</v>
      </c>
      <c r="L26" s="48">
        <f t="shared" ca="1" si="10"/>
        <v>0.99962741274855338</v>
      </c>
      <c r="M26" s="49">
        <f t="shared" ca="1" si="11"/>
        <v>3.7258725144662108E-4</v>
      </c>
      <c r="N26" s="42"/>
      <c r="O26" s="42"/>
      <c r="P26" s="42"/>
      <c r="Q26" s="42"/>
      <c r="R26" s="35"/>
      <c r="S26" s="4"/>
      <c r="T26" s="4"/>
      <c r="U26" s="4"/>
      <c r="V26" s="4"/>
      <c r="W26" s="4"/>
      <c r="X26" s="4"/>
      <c r="Y26" s="4"/>
      <c r="Z26" s="4"/>
      <c r="AA26" s="4"/>
      <c r="AB26" s="4"/>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row>
    <row r="27" spans="1:109" ht="14.4" x14ac:dyDescent="0.3">
      <c r="A27" s="12"/>
      <c r="B27" s="36"/>
      <c r="C27" s="52"/>
      <c r="D27" s="17"/>
      <c r="E27" s="44">
        <f t="shared" si="16"/>
        <v>0.3</v>
      </c>
      <c r="F27" s="45">
        <f t="shared" ref="F27" si="21">EXP(-IRate*E27)</f>
        <v>0.99104037877288365</v>
      </c>
      <c r="G27" s="46" cm="1">
        <f t="array" aca="1" ref="G27" ca="1">CubicSpline(Tenors,Spreads,E27)</f>
        <v>9.5496094820555295E-4</v>
      </c>
      <c r="H27" s="47" cm="1">
        <f t="array" ref="H27">IF(Method="CubicSpline",CubicSpline(Tenors,HRs,E27),FindHR(E27,Tenors,HRs,Method))</f>
        <v>1.9999000066671592E-3</v>
      </c>
      <c r="I27" s="46">
        <f t="shared" si="13"/>
        <v>0.99940020994401246</v>
      </c>
      <c r="J27" s="47">
        <f t="shared" si="14"/>
        <v>5.9979005598753687E-4</v>
      </c>
      <c r="K27" s="48">
        <f t="shared" si="15"/>
        <v>9.9940020994448986E-5</v>
      </c>
      <c r="L27" s="48">
        <f t="shared" ca="1" si="10"/>
        <v>0.99952263350155768</v>
      </c>
      <c r="M27" s="49">
        <f t="shared" ca="1" si="11"/>
        <v>4.7736649844232204E-4</v>
      </c>
      <c r="N27" s="42"/>
      <c r="O27" s="42"/>
      <c r="P27" s="42"/>
      <c r="Q27" s="42"/>
      <c r="R27" s="35"/>
      <c r="S27" s="4"/>
      <c r="T27" s="4"/>
      <c r="U27" s="4"/>
      <c r="V27" s="4"/>
      <c r="W27" s="4"/>
      <c r="X27" s="4"/>
      <c r="Y27" s="4"/>
      <c r="Z27" s="4"/>
      <c r="AA27" s="4"/>
      <c r="AB27" s="4"/>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row>
    <row r="28" spans="1:109" ht="14.4" x14ac:dyDescent="0.3">
      <c r="A28" s="12"/>
      <c r="B28" s="16"/>
      <c r="C28" s="51"/>
      <c r="D28" s="17"/>
      <c r="E28" s="44">
        <f t="shared" si="16"/>
        <v>0.35</v>
      </c>
      <c r="F28" s="45">
        <f t="shared" ref="F28" si="22">EXP(-IRate*E28)</f>
        <v>0.98955493256789928</v>
      </c>
      <c r="G28" s="46" cm="1">
        <f t="array" aca="1" ref="G28" ca="1">CubicSpline(Tenors,Spreads,E28)</f>
        <v>1.015905690139334E-3</v>
      </c>
      <c r="H28" s="47" cm="1">
        <f t="array" ref="H28">IF(Method="CubicSpline",CubicSpline(Tenors,HRs,E28),FindHR(E28,Tenors,HRs,Method))</f>
        <v>1.9999000066671592E-3</v>
      </c>
      <c r="I28" s="46">
        <f t="shared" si="13"/>
        <v>0.99930027991602088</v>
      </c>
      <c r="J28" s="47">
        <f t="shared" si="14"/>
        <v>6.9972008397911623E-4</v>
      </c>
      <c r="K28" s="48">
        <f t="shared" si="15"/>
        <v>9.9930027991579351E-5</v>
      </c>
      <c r="L28" s="48">
        <f t="shared" ca="1" si="10"/>
        <v>0.99940756390702279</v>
      </c>
      <c r="M28" s="49">
        <f t="shared" ca="1" si="11"/>
        <v>5.92436092977211E-4</v>
      </c>
      <c r="N28" s="42"/>
      <c r="O28" s="42"/>
      <c r="P28" s="42"/>
      <c r="Q28" s="42"/>
      <c r="R28" s="35"/>
      <c r="S28" s="4"/>
      <c r="T28" s="4"/>
      <c r="U28" s="4"/>
      <c r="V28" s="4"/>
      <c r="W28" s="4"/>
      <c r="X28" s="4"/>
      <c r="Y28" s="4"/>
      <c r="Z28" s="4"/>
      <c r="AA28" s="4"/>
      <c r="AB28" s="4"/>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row>
    <row r="29" spans="1:109" ht="14.4" x14ac:dyDescent="0.3">
      <c r="A29" s="14"/>
      <c r="B29" s="50"/>
      <c r="C29" s="50"/>
      <c r="D29" s="17"/>
      <c r="E29" s="44">
        <f t="shared" si="16"/>
        <v>0.39999999999999997</v>
      </c>
      <c r="F29" s="45">
        <f t="shared" ref="F29" si="23">EXP(-IRate*E29)</f>
        <v>0.98807171286193052</v>
      </c>
      <c r="G29" s="46" cm="1">
        <f t="array" aca="1" ref="G29" ca="1">CubicSpline(Tenors,Spreads,E29)</f>
        <v>1.07712062029168E-3</v>
      </c>
      <c r="H29" s="47" cm="1">
        <f t="array" ref="H29">IF(Method="CubicSpline",CubicSpline(Tenors,HRs,E29),FindHR(E29,Tenors,HRs,Method))</f>
        <v>1.9999000066671592E-3</v>
      </c>
      <c r="I29" s="46">
        <f t="shared" si="13"/>
        <v>0.99920035988003286</v>
      </c>
      <c r="J29" s="47">
        <f t="shared" si="14"/>
        <v>7.9964011996713769E-4</v>
      </c>
      <c r="K29" s="48">
        <f t="shared" si="15"/>
        <v>9.9920035988021461E-5</v>
      </c>
      <c r="L29" s="48">
        <f t="shared" ca="1" si="10"/>
        <v>0.99928217734451164</v>
      </c>
      <c r="M29" s="49">
        <f t="shared" ca="1" si="11"/>
        <v>7.1782265548836488E-4</v>
      </c>
      <c r="N29" s="42"/>
      <c r="O29" s="42"/>
      <c r="P29" s="42"/>
      <c r="Q29" s="42"/>
      <c r="R29" s="35"/>
      <c r="S29" s="4"/>
      <c r="T29" s="4"/>
      <c r="U29" s="4"/>
      <c r="V29" s="4"/>
      <c r="W29" s="4"/>
      <c r="X29" s="4"/>
      <c r="Y29" s="4"/>
      <c r="Z29" s="4"/>
      <c r="AA29" s="4"/>
      <c r="AB29" s="4"/>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row>
    <row r="30" spans="1:109" ht="14.4" x14ac:dyDescent="0.3">
      <c r="A30" s="14"/>
      <c r="B30" s="50"/>
      <c r="C30" s="50"/>
      <c r="D30" s="17"/>
      <c r="E30" s="44">
        <f t="shared" si="16"/>
        <v>0.44999999999999996</v>
      </c>
      <c r="F30" s="45">
        <f t="shared" ref="F30" si="24">EXP(-IRate*E30)</f>
        <v>0.98659071631773265</v>
      </c>
      <c r="G30" s="46" cm="1">
        <f t="array" aca="1" ref="G30" ca="1">CubicSpline(Tenors,Spreads,E30)</f>
        <v>1.1385152878719963E-3</v>
      </c>
      <c r="H30" s="47" cm="1">
        <f t="array" ref="H30">IF(Method="CubicSpline",CubicSpline(Tenors,HRs,E30),FindHR(E30,Tenors,HRs,Method))</f>
        <v>1.9999000066671592E-3</v>
      </c>
      <c r="I30" s="46">
        <f t="shared" si="13"/>
        <v>0.99910044983504931</v>
      </c>
      <c r="J30" s="47">
        <f t="shared" si="14"/>
        <v>8.9955016495069096E-4</v>
      </c>
      <c r="K30" s="48">
        <f t="shared" si="15"/>
        <v>9.991004498355327E-5</v>
      </c>
      <c r="L30" s="48">
        <f t="shared" ca="1" si="10"/>
        <v>0.99914647799140188</v>
      </c>
      <c r="M30" s="49">
        <f t="shared" ca="1" si="11"/>
        <v>8.5352200859811767E-4</v>
      </c>
      <c r="N30" s="42"/>
      <c r="O30" s="42"/>
      <c r="P30" s="42"/>
      <c r="Q30" s="42"/>
      <c r="R30" s="35"/>
      <c r="S30" s="4"/>
      <c r="T30" s="4"/>
      <c r="U30" s="4"/>
      <c r="V30" s="4"/>
      <c r="W30" s="4"/>
      <c r="X30" s="4"/>
      <c r="Y30" s="4"/>
      <c r="Z30" s="4"/>
      <c r="AA30" s="4"/>
      <c r="AB30" s="4"/>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row>
    <row r="31" spans="1:109" ht="14.4" x14ac:dyDescent="0.3">
      <c r="A31" s="14"/>
      <c r="B31" s="50"/>
      <c r="C31" s="50"/>
      <c r="D31" s="17"/>
      <c r="E31" s="44">
        <f t="shared" si="16"/>
        <v>0.49999999999999994</v>
      </c>
      <c r="F31" s="45">
        <f t="shared" ref="F31" si="25">EXP(-IRate*E31)</f>
        <v>0.98511193960306265</v>
      </c>
      <c r="G31" s="46" cm="1">
        <f t="array" aca="1" ref="G31" ca="1">CubicSpline(Tenors,Spreads,E31)</f>
        <v>1.2000000569969413E-3</v>
      </c>
      <c r="H31" s="47" cm="1">
        <f t="array" ref="H31">IF(Method="CubicSpline",CubicSpline(Tenors,HRs,E31),FindHR(E31,Tenors,HRs,Method))</f>
        <v>1.9999000066671592E-3</v>
      </c>
      <c r="I31" s="46">
        <f t="shared" si="13"/>
        <v>0.99900054978007125</v>
      </c>
      <c r="J31" s="47">
        <f t="shared" si="14"/>
        <v>9.9945021992875471E-4</v>
      </c>
      <c r="K31" s="48">
        <f t="shared" si="15"/>
        <v>9.9900054978063757E-5</v>
      </c>
      <c r="L31" s="48">
        <f t="shared" ca="1" si="10"/>
        <v>0.99900049978592498</v>
      </c>
      <c r="M31" s="49">
        <f t="shared" ca="1" si="11"/>
        <v>9.9950021407502199E-4</v>
      </c>
      <c r="N31" s="42"/>
      <c r="O31" s="42"/>
      <c r="P31" s="42"/>
      <c r="Q31" s="42"/>
      <c r="R31" s="35"/>
      <c r="S31" s="4"/>
      <c r="T31" s="4"/>
      <c r="U31" s="4"/>
      <c r="V31" s="4"/>
      <c r="W31" s="4"/>
      <c r="X31" s="4"/>
      <c r="Y31" s="4"/>
      <c r="Z31" s="4"/>
      <c r="AA31" s="4"/>
      <c r="AB31" s="4"/>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row>
    <row r="32" spans="1:109" ht="14.4" x14ac:dyDescent="0.3">
      <c r="A32" s="14"/>
      <c r="B32" s="50"/>
      <c r="C32" s="53"/>
      <c r="D32" s="17"/>
      <c r="E32" s="44">
        <f t="shared" si="16"/>
        <v>0.54999999999999993</v>
      </c>
      <c r="F32" s="45">
        <f t="shared" ref="F32" si="26">EXP(-IRate*E32)</f>
        <v>0.98363537939067236</v>
      </c>
      <c r="G32" s="46" cm="1">
        <f t="array" aca="1" ref="G32" ca="1">CubicSpline(Tenors,Spreads,E32)</f>
        <v>1.2614848261218864E-3</v>
      </c>
      <c r="H32" s="47" cm="1">
        <f t="array" ref="H32">IF(Method="CubicSpline",CubicSpline(Tenors,HRs,E32),FindHR(E32,Tenors,HRs,Method))</f>
        <v>2.3674258552220059E-3</v>
      </c>
      <c r="I32" s="46">
        <f t="shared" si="13"/>
        <v>0.99888230379212806</v>
      </c>
      <c r="J32" s="47">
        <f t="shared" si="14"/>
        <v>1.1176962078719432E-3</v>
      </c>
      <c r="K32" s="48">
        <f t="shared" si="15"/>
        <v>1.1824598794318852E-4</v>
      </c>
      <c r="L32" s="48">
        <f t="shared" ca="1" si="10"/>
        <v>0.99884430723723994</v>
      </c>
      <c r="M32" s="49">
        <f t="shared" ca="1" si="11"/>
        <v>1.1556927627600633E-3</v>
      </c>
      <c r="N32" s="42"/>
      <c r="O32" s="42"/>
      <c r="P32" s="42"/>
      <c r="Q32" s="42"/>
      <c r="R32" s="35"/>
      <c r="S32" s="4"/>
      <c r="T32" s="4"/>
      <c r="U32" s="4"/>
      <c r="V32" s="4"/>
      <c r="W32" s="4"/>
      <c r="X32" s="4"/>
      <c r="Y32" s="4"/>
      <c r="Z32" s="4"/>
      <c r="AA32" s="4"/>
      <c r="AB32" s="4"/>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row>
    <row r="33" spans="2:109" ht="14.4" x14ac:dyDescent="0.3">
      <c r="B33" s="54"/>
      <c r="C33" s="55"/>
      <c r="D33" s="55"/>
      <c r="E33" s="44">
        <f t="shared" si="16"/>
        <v>0.6</v>
      </c>
      <c r="F33" s="45">
        <f t="shared" ref="F33" si="27">EXP(-IRate*E33)</f>
        <v>0.98216103235830077</v>
      </c>
      <c r="G33" s="46" cm="1">
        <f t="array" aca="1" ref="G33" ca="1">CubicSpline(Tenors,Spreads,E33)</f>
        <v>1.3228795519098638E-3</v>
      </c>
      <c r="H33" s="47" cm="1">
        <f t="array" ref="H33">IF(Method="CubicSpline",CubicSpline(Tenors,HRs,E33),FindHR(E33,Tenors,HRs,Method))</f>
        <v>2.7349517037768539E-3</v>
      </c>
      <c r="I33" s="46">
        <f t="shared" si="13"/>
        <v>0.99874571838827153</v>
      </c>
      <c r="J33" s="47">
        <f t="shared" si="14"/>
        <v>1.2542816117284694E-3</v>
      </c>
      <c r="K33" s="48">
        <f t="shared" si="15"/>
        <v>1.3658540385652618E-4</v>
      </c>
      <c r="L33" s="48">
        <f t="shared" ca="1" si="10"/>
        <v>0.99867799506752997</v>
      </c>
      <c r="M33" s="49">
        <f t="shared" ca="1" si="11"/>
        <v>1.3220049324700334E-3</v>
      </c>
      <c r="N33" s="42"/>
      <c r="O33" s="42"/>
      <c r="P33" s="42"/>
      <c r="Q33" s="42"/>
      <c r="R33" s="35"/>
      <c r="S33" s="4"/>
      <c r="T33" s="4"/>
      <c r="U33" s="4"/>
      <c r="V33" s="4"/>
      <c r="W33" s="4"/>
      <c r="X33" s="4"/>
      <c r="Y33" s="4"/>
      <c r="Z33" s="4"/>
      <c r="AA33" s="4"/>
      <c r="AB33" s="4"/>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row>
    <row r="34" spans="2:109" ht="14.4" x14ac:dyDescent="0.3">
      <c r="B34" s="54"/>
      <c r="C34" s="55"/>
      <c r="D34" s="55"/>
      <c r="E34" s="44">
        <f t="shared" si="16"/>
        <v>0.65</v>
      </c>
      <c r="F34" s="45">
        <f t="shared" ref="F34" si="28">EXP(-IRate*E34)</f>
        <v>0.9806888951886662</v>
      </c>
      <c r="G34" s="46" cm="1">
        <f t="array" aca="1" ref="G34" ca="1">CubicSpline(Tenors,Spreads,E34)</f>
        <v>1.3840943656468882E-3</v>
      </c>
      <c r="H34" s="47" cm="1">
        <f t="array" ref="H34">IF(Method="CubicSpline",CubicSpline(Tenors,HRs,E34),FindHR(E34,Tenors,HRs,Method))</f>
        <v>3.1024775523317014E-3</v>
      </c>
      <c r="I34" s="46">
        <f t="shared" si="13"/>
        <v>0.99859080109567844</v>
      </c>
      <c r="J34" s="47">
        <f t="shared" si="14"/>
        <v>1.4091989043215625E-3</v>
      </c>
      <c r="K34" s="48">
        <f t="shared" si="15"/>
        <v>1.5491729259309306E-4</v>
      </c>
      <c r="L34" s="48">
        <f t="shared" ca="1" si="10"/>
        <v>0.99850168802906469</v>
      </c>
      <c r="M34" s="49">
        <f t="shared" ca="1" si="11"/>
        <v>1.4983119709353065E-3</v>
      </c>
      <c r="N34" s="42"/>
      <c r="O34" s="42"/>
      <c r="P34" s="42"/>
      <c r="Q34" s="42"/>
      <c r="R34" s="35"/>
      <c r="S34" s="4"/>
      <c r="T34" s="4"/>
      <c r="U34" s="4"/>
      <c r="V34" s="4"/>
      <c r="W34" s="4"/>
      <c r="X34" s="4"/>
      <c r="Y34" s="4"/>
      <c r="Z34" s="4"/>
      <c r="AA34" s="4"/>
      <c r="AB34" s="4"/>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row>
    <row r="35" spans="2:109" ht="14.4" x14ac:dyDescent="0.3">
      <c r="B35" s="54"/>
      <c r="C35" s="55"/>
      <c r="D35" s="55"/>
      <c r="E35" s="44">
        <f t="shared" si="16"/>
        <v>0.70000000000000007</v>
      </c>
      <c r="F35" s="45">
        <f t="shared" ref="F35" si="29">EXP(-IRate*E35)</f>
        <v>0.97921896456945956</v>
      </c>
      <c r="G35" s="46" cm="1">
        <f t="array" aca="1" ref="G35" ca="1">CubicSpline(Tenors,Spreads,E35)</f>
        <v>1.4450392239959912E-3</v>
      </c>
      <c r="H35" s="47" cm="1">
        <f t="array" ref="H35">IF(Method="CubicSpline",CubicSpline(Tenors,HRs,E35),FindHR(E35,Tenors,HRs,Method))</f>
        <v>3.4700034008865494E-3</v>
      </c>
      <c r="I35" s="46">
        <f t="shared" si="13"/>
        <v>0.99841756045095886</v>
      </c>
      <c r="J35" s="47">
        <f t="shared" si="14"/>
        <v>1.5824395490411369E-3</v>
      </c>
      <c r="K35" s="48">
        <f t="shared" si="15"/>
        <v>1.7324064471957445E-4</v>
      </c>
      <c r="L35" s="48">
        <f t="shared" ca="1" si="10"/>
        <v>0.99831554120123778</v>
      </c>
      <c r="M35" s="49">
        <f t="shared" ca="1" si="11"/>
        <v>1.6844587987622228E-3</v>
      </c>
      <c r="N35" s="42"/>
      <c r="O35" s="42"/>
      <c r="P35" s="42"/>
      <c r="Q35" s="42"/>
      <c r="R35" s="35"/>
      <c r="S35" s="4"/>
      <c r="T35" s="4"/>
      <c r="U35" s="4"/>
      <c r="V35" s="4"/>
      <c r="W35" s="4"/>
      <c r="X35" s="4"/>
      <c r="Y35" s="4"/>
      <c r="Z35" s="4"/>
      <c r="AA35" s="4"/>
      <c r="AB35" s="4"/>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row>
    <row r="36" spans="2:109" ht="14.4" x14ac:dyDescent="0.3">
      <c r="B36" s="54"/>
      <c r="C36" s="55"/>
      <c r="D36" s="55"/>
      <c r="E36" s="44">
        <f t="shared" si="16"/>
        <v>0.75000000000000011</v>
      </c>
      <c r="F36" s="45">
        <f t="shared" ref="F36" si="30">EXP(-IRate*E36)</f>
        <v>0.97775123719333634</v>
      </c>
      <c r="G36" s="46" cm="1">
        <f t="array" aca="1" ref="G36" ca="1">CubicSpline(Tenors,Spreads,E36)</f>
        <v>1.5056240836202055E-3</v>
      </c>
      <c r="H36" s="47" cm="1">
        <f t="array" ref="H36">IF(Method="CubicSpline",CubicSpline(Tenors,HRs,E36),FindHR(E36,Tenors,HRs,Method))</f>
        <v>3.8375292494413973E-3</v>
      </c>
      <c r="I36" s="46">
        <f t="shared" si="13"/>
        <v>0.9982260059993725</v>
      </c>
      <c r="J36" s="47">
        <f t="shared" si="14"/>
        <v>1.773994000627499E-3</v>
      </c>
      <c r="K36" s="48">
        <f t="shared" si="15"/>
        <v>1.9155445158636208E-4</v>
      </c>
      <c r="L36" s="48">
        <f t="shared" ca="1" si="10"/>
        <v>0.99811973980361768</v>
      </c>
      <c r="M36" s="49">
        <f t="shared" ca="1" si="11"/>
        <v>1.8802601963823218E-3</v>
      </c>
      <c r="N36" s="42"/>
      <c r="O36" s="42"/>
      <c r="P36" s="42"/>
      <c r="Q36" s="42"/>
      <c r="R36" s="35"/>
      <c r="S36" s="4"/>
      <c r="T36" s="4"/>
      <c r="U36" s="4"/>
      <c r="V36" s="4"/>
      <c r="W36" s="4"/>
      <c r="X36" s="4"/>
      <c r="Y36" s="4"/>
      <c r="Z36" s="4"/>
      <c r="AA36" s="4"/>
      <c r="AB36" s="4"/>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row>
    <row r="37" spans="2:109" ht="14.4" x14ac:dyDescent="0.3">
      <c r="B37" s="54"/>
      <c r="C37" s="55"/>
      <c r="D37" s="55"/>
      <c r="E37" s="44">
        <f t="shared" si="16"/>
        <v>0.80000000000000016</v>
      </c>
      <c r="F37" s="45">
        <f t="shared" ref="F37" si="31">EXP(-IRate*E37)</f>
        <v>0.97628570975790929</v>
      </c>
      <c r="G37" s="46" cm="1">
        <f t="array" aca="1" ref="G37" ca="1">CubicSpline(Tenors,Spreads,E37)</f>
        <v>1.5657590467017149E-3</v>
      </c>
      <c r="H37" s="47" cm="1">
        <f t="array" ref="H37">IF(Method="CubicSpline",CubicSpline(Tenors,HRs,E37),FindHR(E37,Tenors,HRs,Method))</f>
        <v>4.2050550979962449E-3</v>
      </c>
      <c r="I37" s="46">
        <f t="shared" si="13"/>
        <v>0.99801614829395191</v>
      </c>
      <c r="J37" s="47">
        <f t="shared" si="14"/>
        <v>1.9838517060480898E-3</v>
      </c>
      <c r="K37" s="48">
        <f t="shared" si="15"/>
        <v>2.0985770542059079E-4</v>
      </c>
      <c r="L37" s="48">
        <f t="shared" ca="1" si="10"/>
        <v>0.99791449895660245</v>
      </c>
      <c r="M37" s="49">
        <f t="shared" ca="1" si="11"/>
        <v>2.0855010433975529E-3</v>
      </c>
      <c r="N37" s="42"/>
      <c r="O37" s="42"/>
      <c r="P37" s="42"/>
      <c r="Q37" s="42"/>
      <c r="R37" s="35"/>
      <c r="S37" s="4"/>
      <c r="T37" s="4"/>
      <c r="U37" s="4"/>
      <c r="V37" s="4"/>
      <c r="W37" s="4"/>
      <c r="X37" s="4"/>
      <c r="Y37" s="4"/>
      <c r="Z37" s="4"/>
      <c r="AA37" s="4"/>
      <c r="AB37" s="4"/>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row>
    <row r="38" spans="2:109" ht="14.4" x14ac:dyDescent="0.3">
      <c r="B38" s="54"/>
      <c r="C38" s="55"/>
      <c r="D38" s="55"/>
      <c r="E38" s="44">
        <f t="shared" si="16"/>
        <v>0.8500000000000002</v>
      </c>
      <c r="F38" s="45">
        <f t="shared" ref="F38" si="32">EXP(-IRate*E38)</f>
        <v>0.97482237896574109</v>
      </c>
      <c r="G38" s="46" cm="1">
        <f t="array" aca="1" ref="G38" ca="1">CubicSpline(Tenors,Spreads,E38)</f>
        <v>1.6253541281112127E-3</v>
      </c>
      <c r="H38" s="47" cm="1">
        <f t="array" ref="H38">IF(Method="CubicSpline",CubicSpline(Tenors,HRs,E38),FindHR(E38,Tenors,HRs,Method))</f>
        <v>4.5725809465510924E-3</v>
      </c>
      <c r="I38" s="46">
        <f t="shared" si="13"/>
        <v>0.99778799889453362</v>
      </c>
      <c r="J38" s="47">
        <f t="shared" si="14"/>
        <v>2.2120011054663768E-3</v>
      </c>
      <c r="K38" s="48">
        <f t="shared" si="15"/>
        <v>2.2814939941828705E-4</v>
      </c>
      <c r="L38" s="48">
        <f t="shared" ca="1" si="10"/>
        <v>0.99770006390054333</v>
      </c>
      <c r="M38" s="49">
        <f t="shared" ca="1" si="11"/>
        <v>2.2999360994566675E-3</v>
      </c>
      <c r="N38" s="42"/>
      <c r="O38" s="42"/>
      <c r="P38" s="42"/>
      <c r="Q38" s="42"/>
      <c r="R38" s="35"/>
      <c r="S38" s="4"/>
      <c r="T38" s="4"/>
      <c r="U38" s="4"/>
      <c r="V38" s="4"/>
      <c r="W38" s="4"/>
      <c r="X38" s="4"/>
      <c r="Y38" s="4"/>
      <c r="Z38" s="4"/>
      <c r="AA38" s="4"/>
      <c r="AB38" s="4"/>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row>
    <row r="39" spans="2:109" ht="14.4" x14ac:dyDescent="0.3">
      <c r="B39" s="54"/>
      <c r="C39" s="55"/>
      <c r="D39" s="55"/>
      <c r="E39" s="44">
        <f t="shared" si="16"/>
        <v>0.90000000000000024</v>
      </c>
      <c r="F39" s="45">
        <f t="shared" ref="F39" si="33">EXP(-IRate*E39)</f>
        <v>0.97336124152433678</v>
      </c>
      <c r="G39" s="46" cm="1">
        <f t="array" aca="1" ref="G39" ca="1">CubicSpline(Tenors,Spreads,E39)</f>
        <v>1.6843192699598157E-3</v>
      </c>
      <c r="H39" s="47" cm="1">
        <f t="array" ref="H39">IF(Method="CubicSpline",CubicSpline(Tenors,HRs,E39),FindHR(E39,Tenors,HRs,Method))</f>
        <v>4.9401067951059408E-3</v>
      </c>
      <c r="I39" s="46">
        <f t="shared" si="13"/>
        <v>0.99754157036669699</v>
      </c>
      <c r="J39" s="47">
        <f t="shared" si="14"/>
        <v>2.4584296333030053E-3</v>
      </c>
      <c r="K39" s="48">
        <f t="shared" si="15"/>
        <v>2.464285278366285E-4</v>
      </c>
      <c r="L39" s="48">
        <f t="shared" ca="1" si="10"/>
        <v>0.99747670995679283</v>
      </c>
      <c r="M39" s="49">
        <f t="shared" ca="1" si="11"/>
        <v>2.5232900432071714E-3</v>
      </c>
      <c r="N39" s="42"/>
      <c r="O39" s="42"/>
      <c r="P39" s="42"/>
      <c r="Q39" s="42"/>
      <c r="R39" s="35"/>
      <c r="S39" s="4"/>
      <c r="T39" s="4"/>
      <c r="U39" s="4"/>
      <c r="V39" s="4"/>
      <c r="W39" s="4"/>
      <c r="X39" s="4"/>
      <c r="Y39" s="4"/>
      <c r="Z39" s="4"/>
      <c r="AA39" s="4"/>
      <c r="AB39" s="4"/>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row>
    <row r="40" spans="2:109" ht="14.4" x14ac:dyDescent="0.3">
      <c r="B40" s="54"/>
      <c r="C40" s="55"/>
      <c r="D40" s="55"/>
      <c r="E40" s="44">
        <f t="shared" si="16"/>
        <v>0.95000000000000029</v>
      </c>
      <c r="F40" s="45">
        <f t="shared" ref="F40" si="34">EXP(-IRate*E40)</f>
        <v>0.9719022941461366</v>
      </c>
      <c r="G40" s="46" cm="1">
        <f t="array" aca="1" ref="G40" ca="1">CubicSpline(Tenors,Spreads,E40)</f>
        <v>1.7425645526018352E-3</v>
      </c>
      <c r="H40" s="47" cm="1">
        <f t="array" ref="H40">IF(Method="CubicSpline",CubicSpline(Tenors,HRs,E40),FindHR(E40,Tenors,HRs,Method))</f>
        <v>5.3076326436607875E-3</v>
      </c>
      <c r="I40" s="46">
        <f t="shared" si="13"/>
        <v>0.99727687628061046</v>
      </c>
      <c r="J40" s="47">
        <f t="shared" si="14"/>
        <v>2.7231237193895419E-3</v>
      </c>
      <c r="K40" s="48">
        <f t="shared" si="15"/>
        <v>2.6469408608653655E-4</v>
      </c>
      <c r="L40" s="48">
        <f t="shared" ca="1" si="10"/>
        <v>0.99724474216781078</v>
      </c>
      <c r="M40" s="49">
        <f t="shared" ca="1" si="11"/>
        <v>2.7552578321892174E-3</v>
      </c>
      <c r="N40" s="42"/>
      <c r="O40" s="42"/>
      <c r="P40" s="42"/>
      <c r="Q40" s="42"/>
      <c r="R40" s="35"/>
      <c r="S40" s="4"/>
      <c r="T40" s="4"/>
      <c r="U40" s="4"/>
      <c r="V40" s="4"/>
      <c r="W40" s="4"/>
      <c r="X40" s="4"/>
      <c r="Y40" s="4"/>
      <c r="Z40" s="4"/>
      <c r="AA40" s="4"/>
      <c r="AB40" s="4"/>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row>
    <row r="41" spans="2:109" ht="14.4" x14ac:dyDescent="0.3">
      <c r="B41" s="54"/>
      <c r="C41" s="55"/>
      <c r="D41" s="55"/>
      <c r="E41" s="44">
        <v>1</v>
      </c>
      <c r="F41" s="45">
        <f t="shared" ref="F41" si="35">EXP(-IRate*E41)</f>
        <v>0.97044553354850815</v>
      </c>
      <c r="G41" s="46" cm="1">
        <f t="array" aca="1" ref="G41" ca="1">CubicSpline(Tenors,Spreads,E41)</f>
        <v>1.7999999690800905E-3</v>
      </c>
      <c r="H41" s="47" cm="1">
        <f t="array" ref="H41">IF(Method="CubicSpline",CubicSpline(Tenors,HRs,E41),FindHR(E41,Tenors,HRs,Method))</f>
        <v>5.6751584922156333E-3</v>
      </c>
      <c r="I41" s="46">
        <f t="shared" si="13"/>
        <v>0.9969939312097863</v>
      </c>
      <c r="J41" s="47">
        <f t="shared" si="14"/>
        <v>3.0060687902137007E-3</v>
      </c>
      <c r="K41" s="48">
        <f t="shared" si="15"/>
        <v>2.8294507082415876E-4</v>
      </c>
      <c r="L41" s="48">
        <f t="shared" ca="1" si="10"/>
        <v>0.99700449555475179</v>
      </c>
      <c r="M41" s="49">
        <f t="shared" ca="1" si="11"/>
        <v>2.9955044452482094E-3</v>
      </c>
      <c r="N41" s="42"/>
      <c r="O41" s="42"/>
      <c r="P41" s="42"/>
      <c r="Q41" s="42"/>
      <c r="R41" s="35"/>
      <c r="S41" s="4"/>
      <c r="T41" s="4"/>
      <c r="U41" s="4"/>
      <c r="V41" s="4"/>
      <c r="W41" s="4"/>
      <c r="X41" s="4"/>
      <c r="Y41" s="4"/>
      <c r="Z41" s="4"/>
      <c r="AA41" s="4"/>
      <c r="AB41" s="4"/>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row>
    <row r="42" spans="2:109" ht="14.4" x14ac:dyDescent="0.3">
      <c r="B42" s="54"/>
      <c r="C42" s="55"/>
      <c r="D42" s="55"/>
      <c r="E42" s="44">
        <f t="shared" ref="E42:E60" si="36">E41+0.05</f>
        <v>1.05</v>
      </c>
      <c r="F42" s="45">
        <f t="shared" ref="F42" si="37">EXP(-IRate*E42)</f>
        <v>0.96899095645373967</v>
      </c>
      <c r="G42" s="46" cm="1">
        <f t="array" aca="1" ref="G42" ca="1">CubicSpline(Tenors,Spreads,E42)</f>
        <v>1.8565805377826208E-3</v>
      </c>
      <c r="H42" s="47" cm="1">
        <f t="array" ref="H42">IF(Method="CubicSpline",CubicSpline(Tenors,HRs,E42),FindHR(E42,Tenors,HRs,Method))</f>
        <v>5.8088316079380146E-3</v>
      </c>
      <c r="I42" s="46">
        <f t="shared" si="13"/>
        <v>0.99670440476405409</v>
      </c>
      <c r="J42" s="47">
        <f t="shared" si="14"/>
        <v>3.295595235945914E-3</v>
      </c>
      <c r="K42" s="48">
        <f t="shared" si="15"/>
        <v>2.8952644573221331E-4</v>
      </c>
      <c r="L42" s="48">
        <f t="shared" ca="1" si="10"/>
        <v>0.99675625639965448</v>
      </c>
      <c r="M42" s="49">
        <f t="shared" ca="1" si="11"/>
        <v>3.2437436003455167E-3</v>
      </c>
      <c r="N42" s="42"/>
      <c r="O42" s="42"/>
      <c r="P42" s="42"/>
      <c r="Q42" s="42"/>
      <c r="R42" s="35"/>
      <c r="S42" s="4"/>
      <c r="T42" s="4"/>
      <c r="U42" s="4"/>
      <c r="V42" s="4"/>
      <c r="W42" s="4"/>
      <c r="X42" s="4"/>
      <c r="Y42" s="4"/>
      <c r="Z42" s="4"/>
      <c r="AA42" s="4"/>
      <c r="AB42" s="4"/>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row>
    <row r="43" spans="2:109" ht="14.4" x14ac:dyDescent="0.3">
      <c r="B43" s="54"/>
      <c r="C43" s="55"/>
      <c r="D43" s="55"/>
      <c r="E43" s="44">
        <f t="shared" si="36"/>
        <v>1.1000000000000001</v>
      </c>
      <c r="F43" s="45">
        <f t="shared" ref="F43" si="38">EXP(-IRate*E43)</f>
        <v>0.96753855958903201</v>
      </c>
      <c r="G43" s="46" cm="1">
        <f t="array" aca="1" ref="G43" ca="1">CubicSpline(Tenors,Spreads,E43)</f>
        <v>1.9124411088203707E-3</v>
      </c>
      <c r="H43" s="47" cm="1">
        <f t="array" ref="H43">IF(Method="CubicSpline",CubicSpline(Tenors,HRs,E43),FindHR(E43,Tenors,HRs,Method))</f>
        <v>5.9425047236603959E-3</v>
      </c>
      <c r="I43" s="46">
        <f t="shared" si="13"/>
        <v>0.99640830272425651</v>
      </c>
      <c r="J43" s="47">
        <f t="shared" si="14"/>
        <v>3.5916972757434884E-3</v>
      </c>
      <c r="K43" s="48">
        <f t="shared" si="15"/>
        <v>2.9610203979757443E-4</v>
      </c>
      <c r="L43" s="48">
        <f t="shared" ca="1" si="10"/>
        <v>0.99649999730591277</v>
      </c>
      <c r="M43" s="49">
        <f t="shared" ca="1" si="11"/>
        <v>3.5000026940872342E-3</v>
      </c>
      <c r="N43" s="42"/>
      <c r="O43" s="42"/>
      <c r="P43" s="42"/>
      <c r="Q43" s="42"/>
      <c r="R43" s="35"/>
      <c r="S43" s="4"/>
      <c r="T43" s="4"/>
      <c r="U43" s="4"/>
      <c r="V43" s="4"/>
      <c r="W43" s="4"/>
      <c r="X43" s="4"/>
      <c r="Y43" s="4"/>
      <c r="Z43" s="4"/>
      <c r="AA43" s="4"/>
      <c r="AB43" s="4"/>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row>
    <row r="44" spans="2:109" ht="14.4" x14ac:dyDescent="0.3">
      <c r="B44" s="54"/>
      <c r="C44" s="55"/>
      <c r="D44" s="55"/>
      <c r="E44" s="44">
        <f t="shared" si="36"/>
        <v>1.1500000000000001</v>
      </c>
      <c r="F44" s="45">
        <f t="shared" ref="F44" si="39">EXP(-IRate*E44)</f>
        <v>0.96608833968649155</v>
      </c>
      <c r="G44" s="46" cm="1">
        <f t="array" aca="1" ref="G44" ca="1">CubicSpline(Tenors,Spreads,E44)</f>
        <v>1.9677619977373842E-3</v>
      </c>
      <c r="H44" s="47" cm="1">
        <f t="array" ref="H44">IF(Method="CubicSpline",CubicSpline(Tenors,HRs,E44),FindHR(E44,Tenors,HRs,Method))</f>
        <v>6.0761778393827771E-3</v>
      </c>
      <c r="I44" s="46">
        <f t="shared" si="13"/>
        <v>0.9961056310013654</v>
      </c>
      <c r="J44" s="47">
        <f t="shared" si="14"/>
        <v>3.8943689986346008E-3</v>
      </c>
      <c r="K44" s="48">
        <f t="shared" si="15"/>
        <v>3.0267172289111244E-4</v>
      </c>
      <c r="L44" s="48">
        <f t="shared" ca="1" si="10"/>
        <v>0.99623555950944032</v>
      </c>
      <c r="M44" s="49">
        <f t="shared" ca="1" si="11"/>
        <v>3.764440490559684E-3</v>
      </c>
      <c r="N44" s="42"/>
      <c r="O44" s="42"/>
      <c r="P44" s="42"/>
      <c r="Q44" s="42"/>
      <c r="R44" s="35"/>
      <c r="S44" s="4"/>
      <c r="T44" s="4"/>
      <c r="U44" s="4"/>
      <c r="V44" s="4"/>
      <c r="W44" s="4"/>
      <c r="X44" s="4"/>
      <c r="Y44" s="4"/>
      <c r="Z44" s="4"/>
      <c r="AA44" s="4"/>
      <c r="AB44" s="4"/>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row>
    <row r="45" spans="2:109" ht="14.4" x14ac:dyDescent="0.3">
      <c r="B45" s="54"/>
      <c r="C45" s="55"/>
      <c r="D45" s="55"/>
      <c r="E45" s="44">
        <f t="shared" si="36"/>
        <v>1.2000000000000002</v>
      </c>
      <c r="F45" s="45">
        <f t="shared" ref="F45" si="40">EXP(-IRate*E45)</f>
        <v>0.96464029348312308</v>
      </c>
      <c r="G45" s="46" cm="1">
        <f t="array" aca="1" ref="G45" ca="1">CubicSpline(Tenors,Spreads,E45)</f>
        <v>2.0227228349946041E-3</v>
      </c>
      <c r="H45" s="47" cm="1">
        <f t="array" ref="H45">IF(Method="CubicSpline",CubicSpline(Tenors,HRs,E45),FindHR(E45,Tenors,HRs,Method))</f>
        <v>6.2098509551051593E-3</v>
      </c>
      <c r="I45" s="46">
        <f t="shared" si="13"/>
        <v>0.99579639563628497</v>
      </c>
      <c r="J45" s="47">
        <f t="shared" si="14"/>
        <v>4.20360436371503E-3</v>
      </c>
      <c r="K45" s="48">
        <f t="shared" si="15"/>
        <v>3.0923536508042915E-4</v>
      </c>
      <c r="L45" s="48">
        <f t="shared" ca="1" si="10"/>
        <v>0.99596272612211767</v>
      </c>
      <c r="M45" s="49">
        <f t="shared" ca="1" si="11"/>
        <v>4.0372738778823303E-3</v>
      </c>
      <c r="N45" s="42"/>
      <c r="O45" s="42"/>
      <c r="P45" s="42"/>
      <c r="Q45" s="42"/>
      <c r="R45" s="35"/>
      <c r="S45" s="4"/>
      <c r="T45" s="4"/>
      <c r="U45" s="4"/>
      <c r="V45" s="4"/>
      <c r="W45" s="4"/>
      <c r="X45" s="4"/>
      <c r="Y45" s="4"/>
      <c r="Z45" s="4"/>
      <c r="AA45" s="4"/>
      <c r="AB45" s="4"/>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row>
    <row r="46" spans="2:109" ht="14.4" x14ac:dyDescent="0.3">
      <c r="B46" s="54"/>
      <c r="C46" s="55"/>
      <c r="D46" s="55"/>
      <c r="E46" s="44">
        <f t="shared" si="36"/>
        <v>1.2500000000000002</v>
      </c>
      <c r="F46" s="45">
        <f t="shared" ref="F46" si="41">EXP(-IRate*E46)</f>
        <v>0.96319441772082182</v>
      </c>
      <c r="G46" s="46" cm="1">
        <f t="array" aca="1" ref="G46" ca="1">CubicSpline(Tenors,Spreads,E46)</f>
        <v>2.0775037023668128E-3</v>
      </c>
      <c r="H46" s="47" cm="1">
        <f t="array" ref="H46">IF(Method="CubicSpline",CubicSpline(Tenors,HRs,E46),FindHR(E46,Tenors,HRs,Method))</f>
        <v>6.3435240708275397E-3</v>
      </c>
      <c r="I46" s="46">
        <f t="shared" si="13"/>
        <v>0.99548060279965078</v>
      </c>
      <c r="J46" s="47">
        <f t="shared" si="14"/>
        <v>4.5193972003492178E-3</v>
      </c>
      <c r="K46" s="48">
        <f t="shared" si="15"/>
        <v>3.1579283663418778E-4</v>
      </c>
      <c r="L46" s="48">
        <f t="shared" ca="1" si="10"/>
        <v>0.99568122015477756</v>
      </c>
      <c r="M46" s="49">
        <f t="shared" ca="1" si="11"/>
        <v>4.3187798452224424E-3</v>
      </c>
      <c r="N46" s="42"/>
      <c r="O46" s="42"/>
      <c r="P46" s="42"/>
      <c r="Q46" s="42"/>
      <c r="R46" s="35"/>
      <c r="S46" s="4"/>
      <c r="T46" s="4"/>
      <c r="U46" s="4"/>
      <c r="V46" s="4"/>
      <c r="W46" s="4"/>
      <c r="X46" s="4"/>
      <c r="Y46" s="4"/>
      <c r="Z46" s="4"/>
      <c r="AA46" s="4"/>
      <c r="AB46" s="4"/>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row>
    <row r="47" spans="2:109" ht="14.4" x14ac:dyDescent="0.3">
      <c r="B47" s="54"/>
      <c r="C47" s="55"/>
      <c r="D47" s="55"/>
      <c r="E47" s="44">
        <f t="shared" si="36"/>
        <v>1.3000000000000003</v>
      </c>
      <c r="F47" s="45">
        <f t="shared" ref="F47" si="42">EXP(-IRate*E47)</f>
        <v>0.96175070914636673</v>
      </c>
      <c r="G47" s="46" cm="1">
        <f t="array" aca="1" ref="G47" ca="1">CubicSpline(Tenors,Spreads,E47)</f>
        <v>2.1322844539113819E-3</v>
      </c>
      <c r="H47" s="47" cm="1">
        <f t="array" ref="H47">IF(Method="CubicSpline",CubicSpline(Tenors,HRs,E47),FindHR(E47,Tenors,HRs,Method))</f>
        <v>6.4771971865499219E-3</v>
      </c>
      <c r="I47" s="46">
        <f t="shared" si="13"/>
        <v>0.99515825879162478</v>
      </c>
      <c r="J47" s="47">
        <f t="shared" si="14"/>
        <v>4.8417412083752165E-3</v>
      </c>
      <c r="K47" s="48">
        <f t="shared" si="15"/>
        <v>3.2234400802599872E-4</v>
      </c>
      <c r="L47" s="48">
        <f t="shared" ca="1" si="10"/>
        <v>0.9953907059015572</v>
      </c>
      <c r="M47" s="49">
        <f t="shared" ca="1" si="11"/>
        <v>4.6092940984427955E-3</v>
      </c>
      <c r="N47" s="42"/>
      <c r="O47" s="42"/>
      <c r="P47" s="42"/>
      <c r="Q47" s="42"/>
      <c r="R47" s="35"/>
      <c r="S47" s="4"/>
      <c r="T47" s="4"/>
      <c r="U47" s="4"/>
      <c r="V47" s="4"/>
      <c r="W47" s="4"/>
      <c r="X47" s="4"/>
      <c r="Y47" s="4"/>
      <c r="Z47" s="4"/>
      <c r="AA47" s="4"/>
      <c r="AB47" s="4"/>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row>
    <row r="48" spans="2:109" ht="14.4" x14ac:dyDescent="0.3">
      <c r="B48" s="54"/>
      <c r="C48" s="55"/>
      <c r="D48" s="55"/>
      <c r="E48" s="44">
        <f t="shared" si="36"/>
        <v>1.3500000000000003</v>
      </c>
      <c r="F48" s="45">
        <f t="shared" ref="F48" si="43">EXP(-IRate*E48)</f>
        <v>0.96030916451141302</v>
      </c>
      <c r="G48" s="46" cm="1">
        <f t="array" aca="1" ref="G48" ca="1">CubicSpline(Tenors,Spreads,E48)</f>
        <v>2.1872452929316498E-3</v>
      </c>
      <c r="H48" s="47" cm="1">
        <f t="array" ref="H48">IF(Method="CubicSpline",CubicSpline(Tenors,HRs,E48),FindHR(E48,Tenors,HRs,Method))</f>
        <v>6.610870302272304E-3</v>
      </c>
      <c r="I48" s="46">
        <f t="shared" si="13"/>
        <v>0.9948293700416857</v>
      </c>
      <c r="J48" s="47">
        <f t="shared" si="14"/>
        <v>5.1706299583142989E-3</v>
      </c>
      <c r="K48" s="48">
        <f t="shared" si="15"/>
        <v>3.2888874993908246E-4</v>
      </c>
      <c r="L48" s="48">
        <f t="shared" ca="1" si="10"/>
        <v>0.99509078785655103</v>
      </c>
      <c r="M48" s="49">
        <f t="shared" ca="1" si="11"/>
        <v>4.9092121434489711E-3</v>
      </c>
      <c r="N48" s="42"/>
      <c r="O48" s="42"/>
      <c r="P48" s="42"/>
      <c r="Q48" s="42"/>
      <c r="R48" s="35"/>
      <c r="S48" s="4"/>
      <c r="T48" s="4"/>
      <c r="U48" s="4"/>
      <c r="V48" s="4"/>
      <c r="W48" s="4"/>
      <c r="X48" s="4"/>
      <c r="Y48" s="4"/>
      <c r="Z48" s="4"/>
      <c r="AA48" s="4"/>
      <c r="AB48" s="4"/>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row>
    <row r="49" spans="2:109" ht="14.4" x14ac:dyDescent="0.3">
      <c r="B49" s="54"/>
      <c r="C49" s="55"/>
      <c r="D49" s="55"/>
      <c r="E49" s="44">
        <f t="shared" si="36"/>
        <v>1.4000000000000004</v>
      </c>
      <c r="F49" s="45">
        <f t="shared" ref="F49" si="44">EXP(-IRate*E49)</f>
        <v>0.95886978057248451</v>
      </c>
      <c r="G49" s="46" cm="1">
        <f t="array" aca="1" ref="G49" ca="1">CubicSpline(Tenors,Spreads,E49)</f>
        <v>2.2425661896142562E-3</v>
      </c>
      <c r="H49" s="47" cm="1">
        <f t="array" ref="H49">IF(Method="CubicSpline",CubicSpline(Tenors,HRs,E49),FindHR(E49,Tenors,HRs,Method))</f>
        <v>6.7445434179946844E-3</v>
      </c>
      <c r="I49" s="46">
        <f t="shared" si="13"/>
        <v>0.99449394310841521</v>
      </c>
      <c r="J49" s="47">
        <f t="shared" si="14"/>
        <v>5.5060568915847874E-3</v>
      </c>
      <c r="K49" s="48">
        <f t="shared" si="15"/>
        <v>3.3542693327048845E-4</v>
      </c>
      <c r="L49" s="48">
        <f t="shared" ca="1" si="10"/>
        <v>0.99478101204609559</v>
      </c>
      <c r="M49" s="49">
        <f t="shared" ca="1" si="11"/>
        <v>5.2189879539044082E-3</v>
      </c>
      <c r="N49" s="42"/>
      <c r="O49" s="42"/>
      <c r="P49" s="42"/>
      <c r="Q49" s="42"/>
      <c r="R49" s="35"/>
      <c r="S49" s="4"/>
      <c r="T49" s="4"/>
      <c r="U49" s="4"/>
      <c r="V49" s="4"/>
      <c r="W49" s="4"/>
      <c r="X49" s="4"/>
      <c r="Y49" s="4"/>
      <c r="Z49" s="4"/>
      <c r="AA49" s="4"/>
      <c r="AB49" s="4"/>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row>
    <row r="50" spans="2:109" ht="14.4" x14ac:dyDescent="0.3">
      <c r="B50" s="54"/>
      <c r="C50" s="55"/>
      <c r="D50" s="55"/>
      <c r="E50" s="44">
        <f t="shared" si="36"/>
        <v>1.4500000000000004</v>
      </c>
      <c r="F50" s="45">
        <f t="shared" ref="F50" si="45">EXP(-IRate*E50)</f>
        <v>0.95743255409096695</v>
      </c>
      <c r="G50" s="46" cm="1">
        <f t="array" aca="1" ref="G50" ca="1">CubicSpline(Tenors,Spreads,E50)</f>
        <v>2.2984267663748456E-3</v>
      </c>
      <c r="H50" s="47" cm="1">
        <f t="array" ref="H50">IF(Method="CubicSpline",CubicSpline(Tenors,HRs,E50),FindHR(E50,Tenors,HRs,Method))</f>
        <v>6.8782165337170666E-3</v>
      </c>
      <c r="I50" s="46">
        <f t="shared" si="13"/>
        <v>0.99415198467928012</v>
      </c>
      <c r="J50" s="47">
        <f t="shared" si="14"/>
        <v>5.8480153207198793E-3</v>
      </c>
      <c r="K50" s="48">
        <f t="shared" si="15"/>
        <v>3.4195842913509189E-4</v>
      </c>
      <c r="L50" s="48">
        <f t="shared" ca="1" si="10"/>
        <v>0.99446086653465837</v>
      </c>
      <c r="M50" s="49">
        <f t="shared" ca="1" si="11"/>
        <v>5.539133465341628E-3</v>
      </c>
      <c r="N50" s="42"/>
      <c r="O50" s="42"/>
      <c r="P50" s="42"/>
      <c r="Q50" s="42"/>
      <c r="R50" s="35"/>
      <c r="S50" s="4"/>
      <c r="T50" s="4"/>
      <c r="U50" s="4"/>
      <c r="V50" s="4"/>
      <c r="W50" s="4"/>
      <c r="X50" s="4"/>
      <c r="Y50" s="4"/>
      <c r="Z50" s="4"/>
      <c r="AA50" s="4"/>
      <c r="AB50" s="4"/>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row>
    <row r="51" spans="2:109" ht="14.4" x14ac:dyDescent="0.3">
      <c r="B51" s="54"/>
      <c r="C51" s="55"/>
      <c r="D51" s="55"/>
      <c r="E51" s="44">
        <f t="shared" si="36"/>
        <v>1.5000000000000004</v>
      </c>
      <c r="F51" s="45">
        <f t="shared" ref="F51" si="46">EXP(-IRate*E51)</f>
        <v>0.95599748183309985</v>
      </c>
      <c r="G51" s="46" cm="1">
        <f t="array" aca="1" ref="G51" ca="1">CubicSpline(Tenors,Spreads,E51)</f>
        <v>2.3550073419755803E-3</v>
      </c>
      <c r="H51" s="47" cm="1">
        <f t="array" ref="H51">IF(Method="CubicSpline",CubicSpline(Tenors,HRs,E51),FindHR(E51,Tenors,HRs,Method))</f>
        <v>7.011889649439447E-3</v>
      </c>
      <c r="I51" s="46">
        <f t="shared" si="13"/>
        <v>0.99380350157041009</v>
      </c>
      <c r="J51" s="47">
        <f t="shared" si="14"/>
        <v>6.1964984295899139E-3</v>
      </c>
      <c r="K51" s="48">
        <f t="shared" si="15"/>
        <v>3.4848310887003464E-4</v>
      </c>
      <c r="L51" s="48">
        <f t="shared" ca="1" si="10"/>
        <v>0.99412977911820555</v>
      </c>
      <c r="M51" s="49">
        <f t="shared" ca="1" si="11"/>
        <v>5.8702208817944523E-3</v>
      </c>
      <c r="N51" s="42"/>
      <c r="O51" s="42"/>
      <c r="P51" s="42"/>
      <c r="Q51" s="42"/>
      <c r="R51" s="35"/>
      <c r="S51" s="4"/>
      <c r="T51" s="4"/>
      <c r="U51" s="4"/>
      <c r="V51" s="4"/>
      <c r="W51" s="4"/>
      <c r="X51" s="4"/>
      <c r="Y51" s="4"/>
      <c r="Z51" s="4"/>
      <c r="AA51" s="4"/>
      <c r="AB51" s="4"/>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row>
    <row r="52" spans="2:109" ht="14.4" x14ac:dyDescent="0.3">
      <c r="B52" s="54"/>
      <c r="C52" s="55"/>
      <c r="D52" s="55"/>
      <c r="E52" s="44">
        <f t="shared" si="36"/>
        <v>1.5500000000000005</v>
      </c>
      <c r="F52" s="45">
        <f t="shared" ref="F52" si="47">EXP(-IRate*E52)</f>
        <v>0.9545645605699703</v>
      </c>
      <c r="G52" s="46" cm="1">
        <f t="array" aca="1" ref="G52" ca="1">CubicSpline(Tenors,Spreads,E52)</f>
        <v>2.4124877122661727E-3</v>
      </c>
      <c r="H52" s="47" cm="1">
        <f t="array" ref="H52">IF(Method="CubicSpline",CubicSpline(Tenors,HRs,E52),FindHR(E52,Tenors,HRs,Method))</f>
        <v>7.1455627651618291E-3</v>
      </c>
      <c r="I52" s="46">
        <f t="shared" si="13"/>
        <v>0.99344850072637125</v>
      </c>
      <c r="J52" s="47">
        <f t="shared" si="14"/>
        <v>6.551499273628747E-3</v>
      </c>
      <c r="K52" s="48">
        <f t="shared" si="15"/>
        <v>3.5500084403883303E-4</v>
      </c>
      <c r="L52" s="48">
        <f t="shared" ca="1" si="10"/>
        <v>0.99378712032670224</v>
      </c>
      <c r="M52" s="49">
        <f t="shared" ca="1" si="11"/>
        <v>6.2128796732977554E-3</v>
      </c>
      <c r="N52" s="42"/>
      <c r="O52" s="42"/>
      <c r="P52" s="42"/>
      <c r="Q52" s="42"/>
      <c r="R52" s="35"/>
      <c r="S52" s="4"/>
      <c r="T52" s="4"/>
      <c r="U52" s="4"/>
      <c r="V52" s="4"/>
      <c r="W52" s="4"/>
      <c r="X52" s="4"/>
      <c r="Y52" s="4"/>
      <c r="Z52" s="4"/>
      <c r="AA52" s="4"/>
      <c r="AB52" s="4"/>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row>
    <row r="53" spans="2:109" ht="14.4" x14ac:dyDescent="0.3">
      <c r="B53" s="54"/>
      <c r="C53" s="55"/>
      <c r="D53" s="55"/>
      <c r="E53" s="44">
        <f t="shared" si="36"/>
        <v>1.6000000000000005</v>
      </c>
      <c r="F53" s="45">
        <f t="shared" ref="F53" si="48">EXP(-IRate*E53)</f>
        <v>0.95313378707750473</v>
      </c>
      <c r="G53" s="46" cm="1">
        <f t="array" aca="1" ref="G53" ca="1">CubicSpline(Tenors,Spreads,E53)</f>
        <v>2.4710480232719785E-3</v>
      </c>
      <c r="H53" s="47" cm="1">
        <f t="array" ref="H53">IF(Method="CubicSpline",CubicSpline(Tenors,HRs,E53),FindHR(E53,Tenors,HRs,Method))</f>
        <v>7.2792358808842113E-3</v>
      </c>
      <c r="I53" s="46">
        <f t="shared" si="13"/>
        <v>0.99308698921993521</v>
      </c>
      <c r="J53" s="47">
        <f t="shared" si="14"/>
        <v>6.9130107800647878E-3</v>
      </c>
      <c r="K53" s="48">
        <f t="shared" si="15"/>
        <v>3.615115064360408E-4</v>
      </c>
      <c r="L53" s="48">
        <f t="shared" ca="1" si="10"/>
        <v>0.99343220149696743</v>
      </c>
      <c r="M53" s="49">
        <f t="shared" ca="1" si="11"/>
        <v>6.5677985030325736E-3</v>
      </c>
      <c r="N53" s="42"/>
      <c r="O53" s="42"/>
      <c r="P53" s="42"/>
      <c r="Q53" s="42"/>
      <c r="R53" s="35"/>
      <c r="S53" s="4"/>
      <c r="T53" s="4"/>
      <c r="U53" s="4"/>
      <c r="V53" s="4"/>
      <c r="W53" s="4"/>
      <c r="X53" s="4"/>
      <c r="Y53" s="4"/>
      <c r="Z53" s="4"/>
      <c r="AA53" s="4"/>
      <c r="AB53" s="4"/>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row>
    <row r="54" spans="2:109" ht="14.4" x14ac:dyDescent="0.3">
      <c r="B54" s="54"/>
      <c r="C54" s="55"/>
      <c r="D54" s="55"/>
      <c r="E54" s="44">
        <f t="shared" si="36"/>
        <v>1.6500000000000006</v>
      </c>
      <c r="F54" s="45">
        <f t="shared" ref="F54" si="49">EXP(-IRate*E54)</f>
        <v>0.95170515813646217</v>
      </c>
      <c r="G54" s="46" cm="1">
        <f t="array" aca="1" ref="G54" ca="1">CubicSpline(Tenors,Spreads,E54)</f>
        <v>2.5308680109768231E-3</v>
      </c>
      <c r="H54" s="47" cm="1">
        <f t="array" ref="H54">IF(Method="CubicSpline",CubicSpline(Tenors,HRs,E54),FindHR(E54,Tenors,HRs,Method))</f>
        <v>7.4129089966065926E-3</v>
      </c>
      <c r="I54" s="46">
        <f t="shared" si="13"/>
        <v>0.99271897425184497</v>
      </c>
      <c r="J54" s="47">
        <f t="shared" si="14"/>
        <v>7.2810257481550344E-3</v>
      </c>
      <c r="K54" s="48">
        <f t="shared" si="15"/>
        <v>3.680149680902467E-4</v>
      </c>
      <c r="L54" s="48">
        <f t="shared" ca="1" si="10"/>
        <v>0.99306427689166266</v>
      </c>
      <c r="M54" s="49">
        <f t="shared" ca="1" si="11"/>
        <v>6.9357231083373438E-3</v>
      </c>
      <c r="N54" s="42"/>
      <c r="O54" s="42"/>
      <c r="P54" s="42"/>
      <c r="Q54" s="42"/>
      <c r="R54" s="35"/>
      <c r="S54" s="4"/>
      <c r="T54" s="4"/>
      <c r="U54" s="4"/>
      <c r="V54" s="4"/>
      <c r="W54" s="4"/>
      <c r="X54" s="4"/>
      <c r="Y54" s="4"/>
      <c r="Z54" s="4"/>
      <c r="AA54" s="4"/>
      <c r="AB54" s="4"/>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row>
    <row r="55" spans="2:109" ht="14.4" x14ac:dyDescent="0.3">
      <c r="B55" s="54"/>
      <c r="C55" s="55"/>
      <c r="D55" s="55"/>
      <c r="E55" s="44">
        <f t="shared" si="36"/>
        <v>1.7000000000000006</v>
      </c>
      <c r="F55" s="45">
        <f t="shared" ref="F55" si="50">EXP(-IRate*E55)</f>
        <v>0.95027867053242687</v>
      </c>
      <c r="G55" s="46" cm="1">
        <f t="array" aca="1" ref="G55" ca="1">CubicSpline(Tenors,Spreads,E55)</f>
        <v>2.5921278806908983E-3</v>
      </c>
      <c r="H55" s="47" cm="1">
        <f t="array" ref="H55">IF(Method="CubicSpline",CubicSpline(Tenors,HRs,E55),FindHR(E55,Tenors,HRs,Method))</f>
        <v>7.5465821123289738E-3</v>
      </c>
      <c r="I55" s="46">
        <f t="shared" si="13"/>
        <v>0.99234446315057501</v>
      </c>
      <c r="J55" s="47">
        <f t="shared" si="14"/>
        <v>7.6555368494249931E-3</v>
      </c>
      <c r="K55" s="48">
        <f t="shared" si="15"/>
        <v>3.7451110126995868E-4</v>
      </c>
      <c r="L55" s="48">
        <f t="shared" ca="1" si="10"/>
        <v>0.99268254159603486</v>
      </c>
      <c r="M55" s="49">
        <f t="shared" ca="1" si="11"/>
        <v>7.317458403965138E-3</v>
      </c>
      <c r="N55" s="42"/>
      <c r="O55" s="42"/>
      <c r="P55" s="42"/>
      <c r="Q55" s="42"/>
      <c r="R55" s="35"/>
      <c r="S55" s="4"/>
      <c r="T55" s="4"/>
      <c r="U55" s="4"/>
      <c r="V55" s="4"/>
      <c r="W55" s="4"/>
      <c r="X55" s="4"/>
      <c r="Y55" s="4"/>
      <c r="Z55" s="4"/>
      <c r="AA55" s="4"/>
      <c r="AB55" s="4"/>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row>
    <row r="56" spans="2:109" ht="14.4" x14ac:dyDescent="0.3">
      <c r="B56" s="54"/>
      <c r="C56" s="55"/>
      <c r="D56" s="55"/>
      <c r="E56" s="44">
        <f t="shared" si="36"/>
        <v>1.7500000000000007</v>
      </c>
      <c r="F56" s="45">
        <f t="shared" ref="F56" si="51">EXP(-IRate*E56)</f>
        <v>0.94885432105580125</v>
      </c>
      <c r="G56" s="46" cm="1">
        <f t="array" aca="1" ref="G56" ca="1">CubicSpline(Tenors,Spreads,E56)</f>
        <v>2.6550073675935004E-3</v>
      </c>
      <c r="H56" s="47" cm="1">
        <f t="array" ref="H56">IF(Method="CubicSpline",CubicSpline(Tenors,HRs,E56),FindHR(E56,Tenors,HRs,Method))</f>
        <v>7.6802552280513551E-3</v>
      </c>
      <c r="I56" s="46">
        <f t="shared" si="13"/>
        <v>0.99196346337208852</v>
      </c>
      <c r="J56" s="47">
        <f t="shared" si="14"/>
        <v>8.0365366279114836E-3</v>
      </c>
      <c r="K56" s="48">
        <f t="shared" si="15"/>
        <v>3.8099977848649047E-4</v>
      </c>
      <c r="L56" s="48">
        <f t="shared" ca="1" si="10"/>
        <v>0.99228613426538992</v>
      </c>
      <c r="M56" s="49">
        <f t="shared" ca="1" si="11"/>
        <v>7.7138657346100814E-3</v>
      </c>
      <c r="N56" s="42"/>
      <c r="O56" s="42"/>
      <c r="P56" s="42"/>
      <c r="Q56" s="42"/>
      <c r="R56" s="35"/>
      <c r="S56" s="4"/>
      <c r="T56" s="4"/>
      <c r="U56" s="4"/>
      <c r="V56" s="4"/>
      <c r="W56" s="4"/>
      <c r="X56" s="4"/>
      <c r="Y56" s="4"/>
      <c r="Z56" s="4"/>
      <c r="AA56" s="4"/>
      <c r="AB56" s="4"/>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row>
    <row r="57" spans="2:109" ht="14.4" x14ac:dyDescent="0.3">
      <c r="B57" s="54"/>
      <c r="C57" s="55"/>
      <c r="D57" s="55"/>
      <c r="E57" s="44">
        <f t="shared" si="36"/>
        <v>1.8000000000000007</v>
      </c>
      <c r="F57" s="45">
        <f t="shared" ref="F57" si="52">EXP(-IRate*E57)</f>
        <v>0.94743210650179832</v>
      </c>
      <c r="G57" s="46" cm="1">
        <f t="array" aca="1" ref="G57" ca="1">CubicSpline(Tenors,Spreads,E57)</f>
        <v>2.7196866186977686E-3</v>
      </c>
      <c r="H57" s="47" cm="1">
        <f t="array" ref="H57">IF(Method="CubicSpline",CubicSpline(Tenors,HRs,E57),FindHR(E57,Tenors,HRs,Method))</f>
        <v>7.8139283437737364E-3</v>
      </c>
      <c r="I57" s="46">
        <f t="shared" si="13"/>
        <v>0.99157598249959011</v>
      </c>
      <c r="J57" s="47">
        <f t="shared" si="14"/>
        <v>8.4240175004098861E-3</v>
      </c>
      <c r="K57" s="48">
        <f t="shared" si="15"/>
        <v>3.8748087249840246E-4</v>
      </c>
      <c r="L57" s="48">
        <f t="shared" ca="1" si="10"/>
        <v>0.99187413493200383</v>
      </c>
      <c r="M57" s="49">
        <f t="shared" ca="1" si="11"/>
        <v>8.1258650679961741E-3</v>
      </c>
      <c r="N57" s="42"/>
      <c r="O57" s="42"/>
      <c r="P57" s="42"/>
      <c r="Q57" s="42"/>
      <c r="R57" s="35"/>
      <c r="S57" s="4"/>
      <c r="T57" s="4"/>
      <c r="U57" s="4"/>
      <c r="V57" s="4"/>
      <c r="W57" s="4"/>
      <c r="X57" s="4"/>
      <c r="Y57" s="4"/>
      <c r="Z57" s="4"/>
      <c r="AA57" s="4"/>
      <c r="AB57" s="4"/>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row>
    <row r="58" spans="2:109" ht="14.4" x14ac:dyDescent="0.3">
      <c r="B58" s="54"/>
      <c r="C58" s="55"/>
      <c r="D58" s="55"/>
      <c r="E58" s="44">
        <f t="shared" si="36"/>
        <v>1.8500000000000008</v>
      </c>
      <c r="F58" s="45">
        <f t="shared" ref="F58" si="53">EXP(-IRate*E58)</f>
        <v>0.94601202367043458</v>
      </c>
      <c r="G58" s="46" cm="1">
        <f t="array" aca="1" ref="G58" ca="1">CubicSpline(Tenors,Spreads,E58)</f>
        <v>2.7863455455759468E-3</v>
      </c>
      <c r="H58" s="47" cm="1">
        <f t="array" ref="H58">IF(Method="CubicSpline",CubicSpline(Tenors,HRs,E58),FindHR(E58,Tenors,HRs,Method))</f>
        <v>7.9476014594961168E-3</v>
      </c>
      <c r="I58" s="46">
        <f t="shared" si="13"/>
        <v>0.99118202824327406</v>
      </c>
      <c r="J58" s="47">
        <f t="shared" si="14"/>
        <v>8.8179717567259397E-3</v>
      </c>
      <c r="K58" s="48">
        <f t="shared" si="15"/>
        <v>3.9395425631605363E-4</v>
      </c>
      <c r="L58" s="48">
        <f t="shared" ca="1" si="10"/>
        <v>0.99144556707680476</v>
      </c>
      <c r="M58" s="49">
        <f t="shared" ca="1" si="11"/>
        <v>8.5544329231952432E-3</v>
      </c>
      <c r="N58" s="42"/>
      <c r="O58" s="42"/>
      <c r="P58" s="42"/>
      <c r="Q58" s="42"/>
      <c r="R58" s="35"/>
      <c r="S58" s="4"/>
      <c r="T58" s="4"/>
      <c r="U58" s="4"/>
      <c r="V58" s="4"/>
      <c r="W58" s="4"/>
      <c r="X58" s="4"/>
      <c r="Y58" s="4"/>
      <c r="Z58" s="4"/>
      <c r="AA58" s="4"/>
      <c r="AB58" s="4"/>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row>
    <row r="59" spans="2:109" ht="14.4" x14ac:dyDescent="0.3">
      <c r="B59" s="54"/>
      <c r="C59" s="55"/>
      <c r="D59" s="55"/>
      <c r="E59" s="44">
        <f t="shared" si="36"/>
        <v>1.9000000000000008</v>
      </c>
      <c r="F59" s="45">
        <f t="shared" ref="F59" si="54">EXP(-IRate*E59)</f>
        <v>0.94459406936652335</v>
      </c>
      <c r="G59" s="46" cm="1">
        <f t="array" aca="1" ref="G59" ca="1">CubicSpline(Tenors,Spreads,E59)</f>
        <v>2.8551640891231198E-3</v>
      </c>
      <c r="H59" s="47" cm="1">
        <f t="array" ref="H59">IF(Method="CubicSpline",CubicSpline(Tenors,HRs,E59),FindHR(E59,Tenors,HRs,Method))</f>
        <v>8.081274575218499E-3</v>
      </c>
      <c r="I59" s="46">
        <f t="shared" si="13"/>
        <v>0.99078160844006857</v>
      </c>
      <c r="J59" s="47">
        <f t="shared" si="14"/>
        <v>9.218391559931427E-3</v>
      </c>
      <c r="K59" s="48">
        <f t="shared" si="15"/>
        <v>4.0041980320548731E-4</v>
      </c>
      <c r="L59" s="48">
        <f t="shared" ca="1" si="10"/>
        <v>0.99099939717811314</v>
      </c>
      <c r="M59" s="49">
        <f t="shared" ca="1" si="11"/>
        <v>9.0006028218868606E-3</v>
      </c>
      <c r="N59" s="42"/>
      <c r="O59" s="42"/>
      <c r="P59" s="42"/>
      <c r="Q59" s="42"/>
      <c r="R59" s="35"/>
      <c r="S59" s="4"/>
      <c r="T59" s="4"/>
      <c r="U59" s="4"/>
      <c r="V59" s="4"/>
      <c r="W59" s="4"/>
      <c r="X59" s="4"/>
      <c r="Y59" s="4"/>
      <c r="Z59" s="4"/>
      <c r="AA59" s="4"/>
      <c r="AB59" s="4"/>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row>
    <row r="60" spans="2:109" ht="14.4" x14ac:dyDescent="0.3">
      <c r="B60" s="54"/>
      <c r="C60" s="55"/>
      <c r="D60" s="55"/>
      <c r="E60" s="44">
        <f t="shared" si="36"/>
        <v>1.9500000000000008</v>
      </c>
      <c r="F60" s="45">
        <f t="shared" ref="F60" si="55">EXP(-IRate*E60)</f>
        <v>0.94317824039966658</v>
      </c>
      <c r="G60" s="46" cm="1">
        <f t="array" aca="1" ref="G60" ca="1">CubicSpline(Tenors,Spreads,E60)</f>
        <v>2.9263222640627451E-3</v>
      </c>
      <c r="H60" s="47" cm="1">
        <f t="array" ref="H60">IF(Method="CubicSpline",CubicSpline(Tenors,HRs,E60),FindHR(E60,Tenors,HRs,Method))</f>
        <v>8.2149476909408811E-3</v>
      </c>
      <c r="I60" s="46">
        <f t="shared" si="13"/>
        <v>0.99037473105337626</v>
      </c>
      <c r="J60" s="47">
        <f t="shared" si="14"/>
        <v>9.625268946623744E-3</v>
      </c>
      <c r="K60" s="48">
        <f t="shared" si="15"/>
        <v>4.0687738669231699E-4</v>
      </c>
      <c r="L60" s="48">
        <f t="shared" ca="1" si="10"/>
        <v>0.99053453486525078</v>
      </c>
      <c r="M60" s="49">
        <f t="shared" ca="1" si="11"/>
        <v>9.465465134749218E-3</v>
      </c>
      <c r="N60" s="42"/>
      <c r="O60" s="42"/>
      <c r="P60" s="42"/>
      <c r="Q60" s="42"/>
      <c r="R60" s="35"/>
      <c r="S60" s="4"/>
      <c r="T60" s="4"/>
      <c r="U60" s="4"/>
      <c r="V60" s="4"/>
      <c r="W60" s="4"/>
      <c r="X60" s="4"/>
      <c r="Y60" s="4"/>
      <c r="Z60" s="4"/>
      <c r="AA60" s="4"/>
      <c r="AB60" s="4"/>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row>
    <row r="61" spans="2:109" ht="14.4" x14ac:dyDescent="0.3">
      <c r="B61" s="54"/>
      <c r="C61" s="55"/>
      <c r="D61" s="55"/>
      <c r="E61" s="44">
        <v>2</v>
      </c>
      <c r="F61" s="45">
        <f t="shared" ref="F61" si="56">EXP(-IRate*E61)</f>
        <v>0.94176453358424872</v>
      </c>
      <c r="G61" s="46" cm="1">
        <f t="array" aca="1" ref="G61" ca="1">CubicSpline(Tenors,Spreads,E61)</f>
        <v>3.0000000260770321E-3</v>
      </c>
      <c r="H61" s="47" cm="1">
        <f t="array" ref="H61">IF(Method="CubicSpline",CubicSpline(Tenors,HRs,E61),FindHR(E61,Tenors,HRs,Method))</f>
        <v>8.3486208066632598E-3</v>
      </c>
      <c r="I61" s="46">
        <f t="shared" si="13"/>
        <v>0.98996140417280964</v>
      </c>
      <c r="J61" s="47">
        <f t="shared" si="14"/>
        <v>1.0038595827190355E-2</v>
      </c>
      <c r="K61" s="48">
        <f t="shared" si="15"/>
        <v>4.1332688056661127E-4</v>
      </c>
      <c r="L61" s="48">
        <f t="shared" ca="1" si="10"/>
        <v>0.9900498336631095</v>
      </c>
      <c r="M61" s="49">
        <f t="shared" ca="1" si="11"/>
        <v>9.950166336890498E-3</v>
      </c>
      <c r="N61" s="42"/>
      <c r="O61" s="42"/>
      <c r="P61" s="42"/>
      <c r="Q61" s="42"/>
      <c r="R61" s="35"/>
      <c r="S61" s="4"/>
      <c r="T61" s="4"/>
      <c r="U61" s="4"/>
      <c r="V61" s="4"/>
      <c r="W61" s="4"/>
      <c r="X61" s="4"/>
      <c r="Y61" s="4"/>
      <c r="Z61" s="4"/>
      <c r="AA61" s="4"/>
      <c r="AB61" s="4"/>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row>
    <row r="62" spans="2:109" ht="14.4" x14ac:dyDescent="0.3">
      <c r="B62" s="54"/>
      <c r="C62" s="55"/>
      <c r="D62" s="55"/>
      <c r="E62" s="44">
        <f t="shared" ref="E62:E80" si="57">E61+0.05</f>
        <v>2.0499999999999998</v>
      </c>
      <c r="F62" s="45">
        <f t="shared" ref="F62" si="58">EXP(-IRate*E62)</f>
        <v>0.94035294573942863</v>
      </c>
      <c r="G62" s="46" cm="1">
        <f t="array" aca="1" ref="G62" ca="1">CubicSpline(Tenors,Spreads,E62)</f>
        <v>3.0763423902828088E-3</v>
      </c>
      <c r="H62" s="47" cm="1">
        <f t="array" ref="H62">IF(Method="CubicSpline",CubicSpline(Tenors,HRs,E62),FindHR(E62,Tenors,HRs,Method))</f>
        <v>9.0245085792516819E-3</v>
      </c>
      <c r="I62" s="46">
        <f t="shared" si="13"/>
        <v>0.98951480917864165</v>
      </c>
      <c r="J62" s="47">
        <f t="shared" si="14"/>
        <v>1.0485190821358348E-2</v>
      </c>
      <c r="K62" s="48">
        <f t="shared" si="15"/>
        <v>4.4659499416799253E-4</v>
      </c>
      <c r="L62" s="48">
        <f t="shared" ca="1" si="10"/>
        <v>0.98954420931384224</v>
      </c>
      <c r="M62" s="49">
        <f t="shared" ca="1" si="11"/>
        <v>1.0455790686157762E-2</v>
      </c>
      <c r="N62" s="42"/>
      <c r="O62" s="42"/>
      <c r="P62" s="42"/>
      <c r="Q62" s="42"/>
      <c r="R62" s="35"/>
      <c r="S62" s="4"/>
      <c r="T62" s="4"/>
      <c r="U62" s="4"/>
      <c r="V62" s="4"/>
      <c r="W62" s="4"/>
      <c r="X62" s="4"/>
      <c r="Y62" s="4"/>
      <c r="Z62" s="4"/>
      <c r="AA62" s="4"/>
      <c r="AB62" s="4"/>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row>
    <row r="63" spans="2:109" ht="14.4" x14ac:dyDescent="0.3">
      <c r="B63" s="54"/>
      <c r="C63" s="55"/>
      <c r="D63" s="55"/>
      <c r="E63" s="44">
        <f t="shared" si="57"/>
        <v>2.0999999999999996</v>
      </c>
      <c r="F63" s="45">
        <f t="shared" ref="F63" si="59">EXP(-IRate*E63)</f>
        <v>0.93894347368913322</v>
      </c>
      <c r="G63" s="46" cm="1">
        <f t="array" aca="1" ref="G63" ca="1">CubicSpline(Tenors,Spreads,E63)</f>
        <v>3.155354183405068E-3</v>
      </c>
      <c r="H63" s="47" cm="1">
        <f t="array" ref="H63">IF(Method="CubicSpline",CubicSpline(Tenors,HRs,E63),FindHR(E63,Tenors,HRs,Method))</f>
        <v>9.7003963518401057E-3</v>
      </c>
      <c r="I63" s="46">
        <f t="shared" si="13"/>
        <v>0.98903499125639593</v>
      </c>
      <c r="J63" s="47">
        <f t="shared" si="14"/>
        <v>1.0965008743604066E-2</v>
      </c>
      <c r="K63" s="48">
        <f t="shared" si="15"/>
        <v>4.7981792224571773E-4</v>
      </c>
      <c r="L63" s="48">
        <f t="shared" ca="1" si="10"/>
        <v>0.98901701857903968</v>
      </c>
      <c r="M63" s="49">
        <f t="shared" ca="1" si="11"/>
        <v>1.0982981420960325E-2</v>
      </c>
      <c r="N63" s="42"/>
      <c r="O63" s="42"/>
      <c r="P63" s="42"/>
      <c r="Q63" s="42"/>
      <c r="R63" s="35"/>
      <c r="S63" s="4"/>
      <c r="T63" s="4"/>
      <c r="U63" s="4"/>
      <c r="V63" s="4"/>
      <c r="W63" s="4"/>
      <c r="X63" s="4"/>
      <c r="Y63" s="4"/>
      <c r="Z63" s="4"/>
      <c r="AA63" s="4"/>
      <c r="AB63" s="4"/>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row>
    <row r="64" spans="2:109" ht="14.4" x14ac:dyDescent="0.3">
      <c r="B64" s="54"/>
      <c r="C64" s="55"/>
      <c r="D64" s="55"/>
      <c r="E64" s="44">
        <f t="shared" si="57"/>
        <v>2.1499999999999995</v>
      </c>
      <c r="F64" s="45">
        <f t="shared" ref="F64" si="60">EXP(-IRate*E64)</f>
        <v>0.93753611426204975</v>
      </c>
      <c r="G64" s="46" cm="1">
        <f t="array" aca="1" ref="G64" ca="1">CubicSpline(Tenors,Spreads,E64)</f>
        <v>3.2370062194022929E-3</v>
      </c>
      <c r="H64" s="47" cm="1">
        <f t="array" ref="H64">IF(Method="CubicSpline",CubicSpline(Tenors,HRs,E64),FindHR(E64,Tenors,HRs,Method))</f>
        <v>1.0376284124428528E-2</v>
      </c>
      <c r="I64" s="46">
        <f t="shared" si="13"/>
        <v>0.9885219989378401</v>
      </c>
      <c r="J64" s="47">
        <f t="shared" si="14"/>
        <v>1.1478001062159904E-2</v>
      </c>
      <c r="K64" s="48">
        <f t="shared" si="15"/>
        <v>5.1299231855583827E-4</v>
      </c>
      <c r="L64" s="48">
        <f t="shared" ca="1" si="10"/>
        <v>0.98846773992471471</v>
      </c>
      <c r="M64" s="49">
        <f t="shared" ca="1" si="11"/>
        <v>1.1532260075285294E-2</v>
      </c>
      <c r="N64" s="42"/>
      <c r="O64" s="42"/>
      <c r="P64" s="42"/>
      <c r="Q64" s="42"/>
      <c r="R64" s="35"/>
      <c r="S64" s="4"/>
      <c r="T64" s="4"/>
      <c r="U64" s="4"/>
      <c r="V64" s="4"/>
      <c r="W64" s="4"/>
      <c r="X64" s="4"/>
      <c r="Y64" s="4"/>
      <c r="Z64" s="4"/>
      <c r="AA64" s="4"/>
      <c r="AB64" s="4"/>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row>
    <row r="65" spans="2:109" ht="14.4" x14ac:dyDescent="0.3">
      <c r="B65" s="54"/>
      <c r="C65" s="55"/>
      <c r="D65" s="55"/>
      <c r="E65" s="44">
        <f t="shared" si="57"/>
        <v>2.1999999999999993</v>
      </c>
      <c r="F65" s="45">
        <f t="shared" ref="F65" si="61">EXP(-IRate*E65)</f>
        <v>0.93613086429161885</v>
      </c>
      <c r="G65" s="46" cm="1">
        <f t="array" aca="1" ref="G65" ca="1">CubicSpline(Tenors,Spreads,E65)</f>
        <v>3.3212678750225611E-3</v>
      </c>
      <c r="H65" s="47" cm="1">
        <f t="array" ref="H65">IF(Method="CubicSpline",CubicSpline(Tenors,HRs,E65),FindHR(E65,Tenors,HRs,Method))</f>
        <v>1.105217189701695E-2</v>
      </c>
      <c r="I65" s="46">
        <f t="shared" si="13"/>
        <v>0.98797588409280401</v>
      </c>
      <c r="J65" s="47">
        <f t="shared" si="14"/>
        <v>1.2024115907195987E-2</v>
      </c>
      <c r="K65" s="48">
        <f t="shared" si="15"/>
        <v>5.461148450360831E-4</v>
      </c>
      <c r="L65" s="48">
        <f t="shared" ca="1" si="10"/>
        <v>0.98789586932537665</v>
      </c>
      <c r="M65" s="49">
        <f t="shared" ca="1" si="11"/>
        <v>1.2104130674623348E-2</v>
      </c>
      <c r="N65" s="42"/>
      <c r="O65" s="42"/>
      <c r="P65" s="42"/>
      <c r="Q65" s="42"/>
      <c r="R65" s="35"/>
      <c r="S65" s="4"/>
      <c r="T65" s="4"/>
      <c r="U65" s="4"/>
      <c r="V65" s="4"/>
      <c r="W65" s="4"/>
      <c r="X65" s="4"/>
      <c r="Y65" s="4"/>
      <c r="Z65" s="4"/>
      <c r="AA65" s="4"/>
      <c r="AB65" s="4"/>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row>
    <row r="66" spans="2:109" ht="14.4" x14ac:dyDescent="0.3">
      <c r="B66" s="54"/>
      <c r="C66" s="55"/>
      <c r="D66" s="55"/>
      <c r="E66" s="44">
        <f t="shared" si="57"/>
        <v>2.2499999999999991</v>
      </c>
      <c r="F66" s="45">
        <f t="shared" ref="F66" si="62">EXP(-IRate*E66)</f>
        <v>0.9347277206160276</v>
      </c>
      <c r="G66" s="46" cm="1">
        <f t="array" aca="1" ref="G66" ca="1">CubicSpline(Tenors,Spreads,E66)</f>
        <v>3.4081092685482829E-3</v>
      </c>
      <c r="H66" s="47" cm="1">
        <f t="array" ref="H66">IF(Method="CubicSpline",CubicSpline(Tenors,HRs,E66),FindHR(E66,Tenors,HRs,Method))</f>
        <v>1.1728059669605374E-2</v>
      </c>
      <c r="I66" s="46">
        <f t="shared" si="13"/>
        <v>0.98739670192043927</v>
      </c>
      <c r="J66" s="47">
        <f t="shared" si="14"/>
        <v>1.2603298079560732E-2</v>
      </c>
      <c r="K66" s="48">
        <f t="shared" si="15"/>
        <v>5.7918217236474501E-4</v>
      </c>
      <c r="L66" s="48">
        <f t="shared" ca="1" si="10"/>
        <v>0.98730091286558153</v>
      </c>
      <c r="M66" s="49">
        <f t="shared" ca="1" si="11"/>
        <v>1.2699087134418474E-2</v>
      </c>
      <c r="N66" s="42"/>
      <c r="O66" s="42"/>
      <c r="P66" s="42"/>
      <c r="Q66" s="42"/>
      <c r="R66" s="35"/>
      <c r="S66" s="4"/>
      <c r="T66" s="4"/>
      <c r="U66" s="4"/>
      <c r="V66" s="4"/>
      <c r="W66" s="4"/>
      <c r="X66" s="4"/>
      <c r="Y66" s="4"/>
      <c r="Z66" s="4"/>
      <c r="AA66" s="4"/>
      <c r="AB66" s="4"/>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row>
    <row r="67" spans="2:109" ht="14.4" x14ac:dyDescent="0.3">
      <c r="B67" s="54"/>
      <c r="C67" s="55"/>
      <c r="D67" s="55"/>
      <c r="E67" s="44">
        <f t="shared" si="57"/>
        <v>2.2999999999999989</v>
      </c>
      <c r="F67" s="45">
        <f t="shared" ref="F67" si="63">EXP(-IRate*E67)</f>
        <v>0.93332668007820196</v>
      </c>
      <c r="G67" s="46" cm="1">
        <f t="array" aca="1" ref="G67" ca="1">CubicSpline(Tenors,Spreads,E67)</f>
        <v>3.4975009685834333E-3</v>
      </c>
      <c r="H67" s="47" cm="1">
        <f t="array" ref="H67">IF(Method="CubicSpline",CubicSpline(Tenors,HRs,E67),FindHR(E67,Tenors,HRs,Method))</f>
        <v>1.2403947442193794E-2</v>
      </c>
      <c r="I67" s="46">
        <f t="shared" si="13"/>
        <v>0.98678451093992015</v>
      </c>
      <c r="J67" s="47">
        <f t="shared" si="14"/>
        <v>1.3215489060079855E-2</v>
      </c>
      <c r="K67" s="48">
        <f t="shared" si="15"/>
        <v>6.121909805191228E-4</v>
      </c>
      <c r="L67" s="48">
        <f t="shared" ca="1" si="10"/>
        <v>0.98668238763400185</v>
      </c>
      <c r="M67" s="49">
        <f t="shared" ca="1" si="11"/>
        <v>1.3317612365998155E-2</v>
      </c>
      <c r="N67" s="42"/>
      <c r="O67" s="42"/>
      <c r="P67" s="42"/>
      <c r="Q67" s="42"/>
      <c r="R67" s="35"/>
      <c r="S67" s="4"/>
      <c r="T67" s="4"/>
      <c r="U67" s="4"/>
      <c r="V67" s="4"/>
      <c r="W67" s="4"/>
      <c r="X67" s="4"/>
      <c r="Y67" s="4"/>
      <c r="Z67" s="4"/>
      <c r="AA67" s="4"/>
      <c r="AB67" s="4"/>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row>
    <row r="68" spans="2:109" ht="14.4" x14ac:dyDescent="0.3">
      <c r="B68" s="54"/>
      <c r="C68" s="55"/>
      <c r="D68" s="55"/>
      <c r="E68" s="44">
        <f t="shared" si="57"/>
        <v>2.3499999999999988</v>
      </c>
      <c r="F68" s="45">
        <f t="shared" ref="F68" si="64">EXP(-IRate*E68)</f>
        <v>0.93192773952580032</v>
      </c>
      <c r="G68" s="46" cm="1">
        <f t="array" aca="1" ref="G68" ca="1">CubicSpline(Tenors,Spreads,E68)</f>
        <v>3.5894128452400556E-3</v>
      </c>
      <c r="H68" s="47" cm="1">
        <f t="array" ref="H68">IF(Method="CubicSpline",CubicSpline(Tenors,HRs,E68),FindHR(E68,Tenors,HRs,Method))</f>
        <v>1.3079835214782218E-2</v>
      </c>
      <c r="I68" s="46">
        <f t="shared" si="13"/>
        <v>0.98613937298058951</v>
      </c>
      <c r="J68" s="47">
        <f t="shared" si="14"/>
        <v>1.3860627019410487E-2</v>
      </c>
      <c r="K68" s="48">
        <f t="shared" si="15"/>
        <v>6.4513795933063278E-4</v>
      </c>
      <c r="L68" s="48">
        <f t="shared" ca="1" si="10"/>
        <v>0.98603982606964247</v>
      </c>
      <c r="M68" s="49">
        <f t="shared" ca="1" si="11"/>
        <v>1.3960173930357533E-2</v>
      </c>
      <c r="N68" s="42"/>
      <c r="O68" s="42"/>
      <c r="P68" s="42"/>
      <c r="Q68" s="42"/>
      <c r="R68" s="35"/>
      <c r="S68" s="4"/>
      <c r="T68" s="4"/>
      <c r="U68" s="4"/>
      <c r="V68" s="4"/>
      <c r="W68" s="4"/>
      <c r="X68" s="4"/>
      <c r="Y68" s="4"/>
      <c r="Z68" s="4"/>
      <c r="AA68" s="4"/>
      <c r="AB68" s="4"/>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row>
    <row r="69" spans="2:109" ht="14.4" x14ac:dyDescent="0.3">
      <c r="B69" s="54"/>
      <c r="C69" s="55"/>
      <c r="D69" s="55"/>
      <c r="E69" s="44">
        <f t="shared" si="57"/>
        <v>2.3999999999999986</v>
      </c>
      <c r="F69" s="45">
        <f t="shared" ref="F69" si="65">EXP(-IRate*E69)</f>
        <v>0.93053089581120574</v>
      </c>
      <c r="G69" s="46" cm="1">
        <f t="array" aca="1" ref="G69" ca="1">CubicSpline(Tenors,Spreads,E69)</f>
        <v>3.6838151187343262E-3</v>
      </c>
      <c r="H69" s="47" cm="1">
        <f t="array" ref="H69">IF(Method="CubicSpline",CubicSpline(Tenors,HRs,E69),FindHR(E69,Tenors,HRs,Method))</f>
        <v>1.375572298737064E-2</v>
      </c>
      <c r="I69" s="46">
        <f t="shared" si="13"/>
        <v>0.98546135317155137</v>
      </c>
      <c r="J69" s="47">
        <f t="shared" si="14"/>
        <v>1.4538646828448631E-2</v>
      </c>
      <c r="K69" s="48">
        <f t="shared" si="15"/>
        <v>6.7801980903814396E-4</v>
      </c>
      <c r="L69" s="48">
        <f t="shared" ca="1" si="10"/>
        <v>0.98537277219491159</v>
      </c>
      <c r="M69" s="49">
        <f t="shared" ca="1" si="11"/>
        <v>1.4627227805088405E-2</v>
      </c>
      <c r="N69" s="42"/>
      <c r="O69" s="42"/>
      <c r="P69" s="42"/>
      <c r="Q69" s="42"/>
      <c r="R69" s="35"/>
      <c r="S69" s="4"/>
      <c r="T69" s="4"/>
      <c r="U69" s="4"/>
      <c r="V69" s="4"/>
      <c r="W69" s="4"/>
      <c r="X69" s="4"/>
      <c r="Y69" s="4"/>
      <c r="Z69" s="4"/>
      <c r="AA69" s="4"/>
      <c r="AB69" s="4"/>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row>
    <row r="70" spans="2:109" ht="14.4" x14ac:dyDescent="0.3">
      <c r="B70" s="54"/>
      <c r="C70" s="55"/>
      <c r="D70" s="55"/>
      <c r="E70" s="44">
        <f t="shared" si="57"/>
        <v>2.4499999999999984</v>
      </c>
      <c r="F70" s="45">
        <f t="shared" ref="F70" si="66">EXP(-IRate*E70)</f>
        <v>0.92913614579151937</v>
      </c>
      <c r="G70" s="46" cm="1">
        <f t="array" aca="1" ref="G70" ca="1">CubicSpline(Tenors,Spreads,E70)</f>
        <v>3.7806776556115365E-3</v>
      </c>
      <c r="H70" s="47" cm="1">
        <f t="array" ref="H70">IF(Method="CubicSpline",CubicSpline(Tenors,HRs,E70),FindHR(E70,Tenors,HRs,Method))</f>
        <v>1.4431610759959062E-2</v>
      </c>
      <c r="I70" s="46">
        <f t="shared" si="13"/>
        <v>0.98475051993071272</v>
      </c>
      <c r="J70" s="47">
        <f t="shared" si="14"/>
        <v>1.524948006928728E-2</v>
      </c>
      <c r="K70" s="48">
        <f t="shared" si="15"/>
        <v>7.1083324083864863E-4</v>
      </c>
      <c r="L70" s="48">
        <f t="shared" ca="1" si="10"/>
        <v>0.98468078439191453</v>
      </c>
      <c r="M70" s="49">
        <f t="shared" ca="1" si="11"/>
        <v>1.5319215608085468E-2</v>
      </c>
      <c r="N70" s="42"/>
      <c r="O70" s="42"/>
      <c r="P70" s="42"/>
      <c r="Q70" s="42"/>
      <c r="R70" s="35"/>
      <c r="S70" s="4"/>
      <c r="T70" s="4"/>
      <c r="U70" s="4"/>
      <c r="V70" s="4"/>
      <c r="W70" s="4"/>
      <c r="X70" s="4"/>
      <c r="Y70" s="4"/>
      <c r="Z70" s="4"/>
      <c r="AA70" s="4"/>
      <c r="AB70" s="4"/>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row>
    <row r="71" spans="2:109" ht="14.4" x14ac:dyDescent="0.3">
      <c r="B71" s="54"/>
      <c r="C71" s="55"/>
      <c r="D71" s="55"/>
      <c r="E71" s="44">
        <f t="shared" si="57"/>
        <v>2.4999999999999982</v>
      </c>
      <c r="F71" s="45">
        <f t="shared" ref="F71" si="67">EXP(-IRate*E71)</f>
        <v>0.92774348632855297</v>
      </c>
      <c r="G71" s="46" cm="1">
        <f t="array" aca="1" ref="G71" ca="1">CubicSpline(Tenors,Spreads,E71)</f>
        <v>3.8799705616838678E-3</v>
      </c>
      <c r="H71" s="47" cm="1">
        <f t="array" ref="H71">IF(Method="CubicSpline",CubicSpline(Tenors,HRs,E71),FindHR(E71,Tenors,HRs,Method))</f>
        <v>1.5107498532547486E-2</v>
      </c>
      <c r="I71" s="46">
        <f t="shared" si="13"/>
        <v>0.98400694495327723</v>
      </c>
      <c r="J71" s="47">
        <f t="shared" si="14"/>
        <v>1.5993055046722771E-2</v>
      </c>
      <c r="K71" s="48">
        <f t="shared" si="15"/>
        <v>7.435749774354905E-4</v>
      </c>
      <c r="L71" s="48">
        <f t="shared" ca="1" si="10"/>
        <v>0.98396343319555502</v>
      </c>
      <c r="M71" s="49">
        <f t="shared" ca="1" si="11"/>
        <v>1.6036566804444985E-2</v>
      </c>
      <c r="N71" s="42"/>
      <c r="O71" s="42"/>
      <c r="P71" s="42"/>
      <c r="Q71" s="42"/>
      <c r="R71" s="35"/>
      <c r="S71" s="4"/>
      <c r="T71" s="4"/>
      <c r="U71" s="4"/>
      <c r="V71" s="4"/>
      <c r="W71" s="4"/>
      <c r="X71" s="4"/>
      <c r="Y71" s="4"/>
      <c r="Z71" s="4"/>
      <c r="AA71" s="4"/>
      <c r="AB71" s="4"/>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row>
    <row r="72" spans="2:109" ht="14.4" x14ac:dyDescent="0.3">
      <c r="B72" s="54"/>
      <c r="C72" s="55"/>
      <c r="D72" s="55"/>
      <c r="E72" s="44">
        <f t="shared" si="57"/>
        <v>2.549999999999998</v>
      </c>
      <c r="F72" s="45">
        <f t="shared" ref="F72" si="68">EXP(-IRate*E72)</f>
        <v>0.92635291428882216</v>
      </c>
      <c r="G72" s="46" cm="1">
        <f t="array" aca="1" ref="G72" ca="1">CubicSpline(Tenors,Spreads,E72)</f>
        <v>3.9816640563093298E-3</v>
      </c>
      <c r="H72" s="47" cm="1">
        <f t="array" ref="H72">IF(Method="CubicSpline",CubicSpline(Tenors,HRs,E72),FindHR(E72,Tenors,HRs,Method))</f>
        <v>1.5783386305135906E-2</v>
      </c>
      <c r="I72" s="46">
        <f t="shared" si="13"/>
        <v>0.98323070319969319</v>
      </c>
      <c r="J72" s="47">
        <f t="shared" si="14"/>
        <v>1.676929680030681E-2</v>
      </c>
      <c r="K72" s="48">
        <f t="shared" si="15"/>
        <v>7.7624175358403935E-4</v>
      </c>
      <c r="L72" s="48">
        <f t="shared" ca="1" si="10"/>
        <v>0.98322030180594866</v>
      </c>
      <c r="M72" s="49">
        <f t="shared" ca="1" si="11"/>
        <v>1.677969819405134E-2</v>
      </c>
      <c r="N72" s="42"/>
      <c r="O72" s="42"/>
      <c r="P72" s="42"/>
      <c r="Q72" s="42"/>
      <c r="R72" s="35"/>
      <c r="S72" s="4"/>
      <c r="T72" s="4"/>
      <c r="U72" s="4"/>
      <c r="V72" s="4"/>
      <c r="W72" s="4"/>
      <c r="X72" s="4"/>
      <c r="Y72" s="4"/>
      <c r="Z72" s="4"/>
      <c r="AA72" s="4"/>
      <c r="AB72" s="4"/>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row>
    <row r="73" spans="2:109" ht="14.4" x14ac:dyDescent="0.3">
      <c r="B73" s="54"/>
      <c r="C73" s="55"/>
      <c r="D73" s="55"/>
      <c r="E73" s="44">
        <f t="shared" si="57"/>
        <v>2.5999999999999979</v>
      </c>
      <c r="F73" s="45">
        <f t="shared" ref="F73" si="69">EXP(-IRate*E73)</f>
        <v>0.92496442654353939</v>
      </c>
      <c r="G73" s="46" cm="1">
        <f t="array" aca="1" ref="G73" ca="1">CubicSpline(Tenors,Spreads,E73)</f>
        <v>4.0857284724722127E-3</v>
      </c>
      <c r="H73" s="47" cm="1">
        <f t="array" ref="H73">IF(Method="CubicSpline",CubicSpline(Tenors,HRs,E73),FindHR(E73,Tenors,HRs,Method))</f>
        <v>1.645927407772433E-2</v>
      </c>
      <c r="I73" s="46">
        <f t="shared" si="13"/>
        <v>0.9824218728830596</v>
      </c>
      <c r="J73" s="47">
        <f t="shared" si="14"/>
        <v>1.7578127116940401E-2</v>
      </c>
      <c r="K73" s="48">
        <f t="shared" si="15"/>
        <v>8.0883031663359084E-4</v>
      </c>
      <c r="L73" s="48">
        <f t="shared" ca="1" si="10"/>
        <v>0.98245098612310855</v>
      </c>
      <c r="M73" s="49">
        <f t="shared" ca="1" si="11"/>
        <v>1.7549013876891451E-2</v>
      </c>
      <c r="N73" s="42"/>
      <c r="O73" s="42"/>
      <c r="P73" s="42"/>
      <c r="Q73" s="42"/>
      <c r="R73" s="35"/>
      <c r="S73" s="4"/>
      <c r="T73" s="4"/>
      <c r="U73" s="4"/>
      <c r="V73" s="4"/>
      <c r="W73" s="4"/>
      <c r="X73" s="4"/>
      <c r="Y73" s="4"/>
      <c r="Z73" s="4"/>
      <c r="AA73" s="4"/>
      <c r="AB73" s="4"/>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row>
    <row r="74" spans="2:109" ht="14.4" x14ac:dyDescent="0.3">
      <c r="B74" s="54"/>
      <c r="C74" s="55"/>
      <c r="D74" s="55"/>
      <c r="E74" s="44">
        <f t="shared" si="57"/>
        <v>2.6499999999999977</v>
      </c>
      <c r="F74" s="45">
        <f t="shared" ref="F74" si="70">EXP(-IRate*E74)</f>
        <v>0.92357801996860645</v>
      </c>
      <c r="G74" s="46" cm="1">
        <f t="array" aca="1" ref="G74" ca="1">CubicSpline(Tenors,Spreads,E74)</f>
        <v>4.1921334524285996E-3</v>
      </c>
      <c r="H74" s="47" cm="1">
        <f t="array" ref="H74">IF(Method="CubicSpline",CubicSpline(Tenors,HRs,E74),FindHR(E74,Tenors,HRs,Method))</f>
        <v>1.7135161850312754E-2</v>
      </c>
      <c r="I74" s="46">
        <f t="shared" si="13"/>
        <v>0.98158053545599144</v>
      </c>
      <c r="J74" s="47">
        <f t="shared" si="14"/>
        <v>1.8419464544008557E-2</v>
      </c>
      <c r="K74" s="48">
        <f t="shared" si="15"/>
        <v>8.4133742706815617E-4</v>
      </c>
      <c r="L74" s="48">
        <f t="shared" ca="1" si="10"/>
        <v>0.98165509826730912</v>
      </c>
      <c r="M74" s="49">
        <f t="shared" ca="1" si="11"/>
        <v>1.8344901732690877E-2</v>
      </c>
      <c r="N74" s="42"/>
      <c r="O74" s="42"/>
      <c r="P74" s="42"/>
      <c r="Q74" s="42"/>
      <c r="R74" s="35"/>
      <c r="S74" s="4"/>
      <c r="T74" s="4"/>
      <c r="U74" s="4"/>
      <c r="V74" s="4"/>
      <c r="W74" s="4"/>
      <c r="X74" s="4"/>
      <c r="Y74" s="4"/>
      <c r="Z74" s="4"/>
      <c r="AA74" s="4"/>
      <c r="AB74" s="4"/>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row>
    <row r="75" spans="2:109" ht="14.4" x14ac:dyDescent="0.3">
      <c r="B75" s="54"/>
      <c r="C75" s="55"/>
      <c r="D75" s="55"/>
      <c r="E75" s="44">
        <f t="shared" si="57"/>
        <v>2.6999999999999975</v>
      </c>
      <c r="F75" s="45">
        <f t="shared" ref="F75" si="71">EXP(-IRate*E75)</f>
        <v>0.92219369144460817</v>
      </c>
      <c r="G75" s="46" cm="1">
        <f t="array" aca="1" ref="G75" ca="1">CubicSpline(Tenors,Spreads,E75)</f>
        <v>4.3008495005542342E-3</v>
      </c>
      <c r="H75" s="47" cm="1">
        <f t="array" ref="H75">IF(Method="CubicSpline",CubicSpline(Tenors,HRs,E75),FindHR(E75,Tenors,HRs,Method))</f>
        <v>1.7811049622901177E-2</v>
      </c>
      <c r="I75" s="46">
        <f t="shared" si="13"/>
        <v>0.98070677559694963</v>
      </c>
      <c r="J75" s="47">
        <f t="shared" si="14"/>
        <v>1.9293224403050369E-2</v>
      </c>
      <c r="K75" s="48">
        <f t="shared" si="15"/>
        <v>8.7375985904181164E-4</v>
      </c>
      <c r="L75" s="48">
        <f t="shared" ca="1" si="10"/>
        <v>0.98083226007011115</v>
      </c>
      <c r="M75" s="49">
        <f t="shared" ca="1" si="11"/>
        <v>1.916773992988885E-2</v>
      </c>
      <c r="N75" s="42"/>
      <c r="O75" s="42"/>
      <c r="P75" s="42"/>
      <c r="Q75" s="42"/>
      <c r="R75" s="35"/>
      <c r="S75" s="4"/>
      <c r="T75" s="4"/>
      <c r="U75" s="4"/>
      <c r="V75" s="4"/>
      <c r="W75" s="4"/>
      <c r="X75" s="4"/>
      <c r="Y75" s="4"/>
      <c r="Z75" s="4"/>
      <c r="AA75" s="4"/>
      <c r="AB75" s="4"/>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row>
    <row r="76" spans="2:109" ht="14.4" x14ac:dyDescent="0.3">
      <c r="B76" s="54"/>
      <c r="C76" s="55"/>
      <c r="D76" s="55"/>
      <c r="E76" s="44">
        <f t="shared" si="57"/>
        <v>2.7499999999999973</v>
      </c>
      <c r="F76" s="45">
        <f t="shared" ref="F76" si="72">EXP(-IRate*E76)</f>
        <v>0.92081143785680464</v>
      </c>
      <c r="G76" s="46" cm="1">
        <f t="array" aca="1" ref="G76" ca="1">CubicSpline(Tenors,Spreads,E76)</f>
        <v>4.4118464361417725E-3</v>
      </c>
      <c r="H76" s="47" cm="1">
        <f t="array" ref="H76">IF(Method="CubicSpline",CubicSpline(Tenors,HRs,E76),FindHR(E76,Tenors,HRs,Method))</f>
        <v>1.8486937395489598E-2</v>
      </c>
      <c r="I76" s="46">
        <f t="shared" si="13"/>
        <v>0.9798006811960368</v>
      </c>
      <c r="J76" s="47">
        <f t="shared" si="14"/>
        <v>2.0199318803963195E-2</v>
      </c>
      <c r="K76" s="48">
        <f t="shared" si="15"/>
        <v>9.0609440091282689E-4</v>
      </c>
      <c r="L76" s="48">
        <f t="shared" ca="1" si="10"/>
        <v>0.97998210975879718</v>
      </c>
      <c r="M76" s="49">
        <f t="shared" ca="1" si="11"/>
        <v>2.0017890241202818E-2</v>
      </c>
      <c r="N76" s="42"/>
      <c r="O76" s="42"/>
      <c r="P76" s="42"/>
      <c r="Q76" s="42"/>
      <c r="R76" s="35"/>
      <c r="S76" s="4"/>
      <c r="T76" s="4"/>
      <c r="U76" s="4"/>
      <c r="V76" s="4"/>
      <c r="W76" s="4"/>
      <c r="X76" s="4"/>
      <c r="Y76" s="4"/>
      <c r="Z76" s="4"/>
      <c r="AA76" s="4"/>
      <c r="AB76" s="4"/>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row>
    <row r="77" spans="2:109" ht="14.4" x14ac:dyDescent="0.3">
      <c r="B77" s="54"/>
      <c r="C77" s="55"/>
      <c r="D77" s="55"/>
      <c r="E77" s="44">
        <f t="shared" si="57"/>
        <v>2.7999999999999972</v>
      </c>
      <c r="F77" s="45">
        <f t="shared" ref="F77" si="73">EXP(-IRate*E77)</f>
        <v>0.91943125609512477</v>
      </c>
      <c r="G77" s="46" cm="1">
        <f t="array" aca="1" ref="G77" ca="1">CubicSpline(Tenors,Spreads,E77)</f>
        <v>4.5250945310044916E-3</v>
      </c>
      <c r="H77" s="47" cm="1">
        <f t="array" ref="H77">IF(Method="CubicSpline",CubicSpline(Tenors,HRs,E77),FindHR(E77,Tenors,HRs,Method))</f>
        <v>1.9162825168078022E-2</v>
      </c>
      <c r="I77" s="46">
        <f t="shared" si="13"/>
        <v>0.97886234334026323</v>
      </c>
      <c r="J77" s="47">
        <f t="shared" si="14"/>
        <v>2.113765665973677E-2</v>
      </c>
      <c r="K77" s="48">
        <f t="shared" si="15"/>
        <v>9.3833785577357443E-4</v>
      </c>
      <c r="L77" s="48">
        <f t="shared" ca="1" si="10"/>
        <v>0.9791042970940419</v>
      </c>
      <c r="M77" s="49">
        <f t="shared" ca="1" si="11"/>
        <v>2.0895702905958102E-2</v>
      </c>
      <c r="N77" s="42"/>
      <c r="O77" s="42"/>
      <c r="P77" s="42"/>
      <c r="Q77" s="42"/>
      <c r="R77" s="35"/>
      <c r="S77" s="4"/>
      <c r="T77" s="4"/>
      <c r="U77" s="4"/>
      <c r="V77" s="4"/>
      <c r="W77" s="4"/>
      <c r="X77" s="4"/>
      <c r="Y77" s="4"/>
      <c r="Z77" s="4"/>
      <c r="AA77" s="4"/>
      <c r="AB77" s="4"/>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row>
    <row r="78" spans="2:109" ht="14.4" x14ac:dyDescent="0.3">
      <c r="B78" s="54"/>
      <c r="C78" s="55"/>
      <c r="D78" s="55"/>
      <c r="E78" s="44">
        <f t="shared" si="57"/>
        <v>2.849999999999997</v>
      </c>
      <c r="F78" s="45">
        <f t="shared" ref="F78" si="74">EXP(-IRate*E78)</f>
        <v>0.91805314305415897</v>
      </c>
      <c r="G78" s="46" cm="1">
        <f t="array" aca="1" ref="G78" ca="1">CubicSpline(Tenors,Spreads,E78)</f>
        <v>4.640563802851958E-3</v>
      </c>
      <c r="H78" s="47" cm="1">
        <f t="array" ref="H78">IF(Method="CubicSpline",CubicSpline(Tenors,HRs,E78),FindHR(E78,Tenors,HRs,Method))</f>
        <v>1.9838712940666442E-2</v>
      </c>
      <c r="I78" s="46">
        <f t="shared" si="13"/>
        <v>0.97789185629828623</v>
      </c>
      <c r="J78" s="47">
        <f t="shared" si="14"/>
        <v>2.2108143701713767E-2</v>
      </c>
      <c r="K78" s="48">
        <f t="shared" si="15"/>
        <v>9.7048704197699731E-4</v>
      </c>
      <c r="L78" s="48">
        <f t="shared" ca="1" si="10"/>
        <v>0.97819848654317354</v>
      </c>
      <c r="M78" s="49">
        <f t="shared" ca="1" si="11"/>
        <v>2.180151345682646E-2</v>
      </c>
      <c r="N78" s="42"/>
      <c r="O78" s="42"/>
      <c r="P78" s="42"/>
      <c r="Q78" s="42"/>
      <c r="R78" s="35"/>
      <c r="S78" s="4"/>
      <c r="T78" s="4"/>
      <c r="U78" s="4"/>
      <c r="V78" s="4"/>
      <c r="W78" s="4"/>
      <c r="X78" s="4"/>
      <c r="Y78" s="4"/>
      <c r="Z78" s="4"/>
      <c r="AA78" s="4"/>
      <c r="AB78" s="4"/>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row>
    <row r="79" spans="2:109" ht="14.4" x14ac:dyDescent="0.3">
      <c r="B79" s="54"/>
      <c r="C79" s="55"/>
      <c r="D79" s="55"/>
      <c r="E79" s="44">
        <f t="shared" si="57"/>
        <v>2.8999999999999968</v>
      </c>
      <c r="F79" s="45">
        <f t="shared" ref="F79" si="75">EXP(-IRate*E79)</f>
        <v>0.91667709563315236</v>
      </c>
      <c r="G79" s="46" cm="1">
        <f t="array" aca="1" ref="G79" ca="1">CubicSpline(Tenors,Spreads,E79)</f>
        <v>4.7582243851520285E-3</v>
      </c>
      <c r="H79" s="47" cm="1">
        <f t="array" ref="H79">IF(Method="CubicSpline",CubicSpline(Tenors,HRs,E79),FindHR(E79,Tenors,HRs,Method))</f>
        <v>2.0514600713254866E-2</v>
      </c>
      <c r="I79" s="46">
        <f t="shared" si="13"/>
        <v>0.97688931750462682</v>
      </c>
      <c r="J79" s="47">
        <f t="shared" si="14"/>
        <v>2.311068249537318E-2</v>
      </c>
      <c r="K79" s="48">
        <f t="shared" si="15"/>
        <v>1.0025387936594132E-3</v>
      </c>
      <c r="L79" s="48">
        <f t="shared" ca="1" si="10"/>
        <v>0.9772643556937648</v>
      </c>
      <c r="M79" s="49">
        <f t="shared" ca="1" si="11"/>
        <v>2.2735644306235203E-2</v>
      </c>
      <c r="N79" s="42"/>
      <c r="O79" s="42"/>
      <c r="P79" s="42"/>
      <c r="Q79" s="42"/>
      <c r="R79" s="35"/>
      <c r="S79" s="4"/>
      <c r="T79" s="4"/>
      <c r="U79" s="4"/>
      <c r="V79" s="4"/>
      <c r="W79" s="4"/>
      <c r="X79" s="4"/>
      <c r="Y79" s="4"/>
      <c r="Z79" s="4"/>
      <c r="AA79" s="4"/>
      <c r="AB79" s="4"/>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row>
    <row r="80" spans="2:109" ht="14.4" x14ac:dyDescent="0.3">
      <c r="B80" s="54"/>
      <c r="C80" s="55"/>
      <c r="D80" s="55"/>
      <c r="E80" s="44">
        <f t="shared" si="57"/>
        <v>2.9499999999999966</v>
      </c>
      <c r="F80" s="45">
        <f t="shared" ref="F80" si="76">EXP(-IRate*E80)</f>
        <v>0.91530311073599768</v>
      </c>
      <c r="G80" s="46" cm="1">
        <f t="array" aca="1" ref="G80" ca="1">CubicSpline(Tenors,Spreads,E80)</f>
        <v>4.8780463790623384E-3</v>
      </c>
      <c r="H80" s="47" cm="1">
        <f t="array" ref="H80">IF(Method="CubicSpline",CubicSpline(Tenors,HRs,E80),FindHR(E80,Tenors,HRs,Method))</f>
        <v>2.1190488485843286E-2</v>
      </c>
      <c r="I80" s="46">
        <f t="shared" si="13"/>
        <v>0.97585482754336672</v>
      </c>
      <c r="J80" s="47">
        <f t="shared" si="14"/>
        <v>2.4145172456633279E-2</v>
      </c>
      <c r="K80" s="48">
        <f t="shared" si="15"/>
        <v>1.0344899612600988E-3</v>
      </c>
      <c r="L80" s="48">
        <f t="shared" ca="1" si="10"/>
        <v>0.97630159597855903</v>
      </c>
      <c r="M80" s="49">
        <f t="shared" ca="1" si="11"/>
        <v>2.3698404021440966E-2</v>
      </c>
      <c r="N80" s="42"/>
      <c r="O80" s="42"/>
      <c r="P80" s="42"/>
      <c r="Q80" s="42"/>
      <c r="R80" s="35"/>
      <c r="S80" s="4"/>
      <c r="T80" s="4"/>
      <c r="U80" s="4"/>
      <c r="V80" s="4"/>
      <c r="W80" s="4"/>
      <c r="X80" s="4"/>
      <c r="Y80" s="4"/>
      <c r="Z80" s="4"/>
      <c r="AA80" s="4"/>
      <c r="AB80" s="4"/>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row>
    <row r="81" spans="2:109" ht="14.4" x14ac:dyDescent="0.3">
      <c r="B81" s="54"/>
      <c r="C81" s="55"/>
      <c r="D81" s="55"/>
      <c r="E81" s="44">
        <v>3</v>
      </c>
      <c r="F81" s="45">
        <f t="shared" ref="F81" si="77">EXP(-IRate*E81)</f>
        <v>0.91393118527122819</v>
      </c>
      <c r="G81" s="46" cm="1">
        <f t="array" aca="1" ref="G81" ca="1">CubicSpline(Tenors,Spreads,E81)</f>
        <v>4.999999888241291E-3</v>
      </c>
      <c r="H81" s="47" cm="1">
        <f t="array" ref="H81">IF(Method="CubicSpline",CubicSpline(Tenors,HRs,E81),FindHR(E81,Tenors,HRs,Method))</f>
        <v>2.1866376258431759E-2</v>
      </c>
      <c r="I81" s="46">
        <f t="shared" si="13"/>
        <v>0.97478849013133007</v>
      </c>
      <c r="J81" s="47">
        <f t="shared" si="14"/>
        <v>2.5211509868669935E-2</v>
      </c>
      <c r="K81" s="48">
        <f t="shared" si="15"/>
        <v>1.0663374120366553E-3</v>
      </c>
      <c r="L81" s="48">
        <f t="shared" ca="1" si="10"/>
        <v>0.97530991257332955</v>
      </c>
      <c r="M81" s="49">
        <f t="shared" ca="1" si="11"/>
        <v>2.4690087426670448E-2</v>
      </c>
      <c r="N81" s="42"/>
      <c r="O81" s="42"/>
      <c r="P81" s="42"/>
      <c r="Q81" s="42"/>
      <c r="R81" s="35"/>
      <c r="S81" s="4"/>
      <c r="T81" s="4"/>
      <c r="U81" s="4"/>
      <c r="V81" s="4"/>
      <c r="W81" s="4"/>
      <c r="X81" s="4"/>
      <c r="Y81" s="4"/>
      <c r="Z81" s="4"/>
      <c r="AA81" s="4"/>
      <c r="AB81" s="4"/>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row>
    <row r="82" spans="2:109" ht="14.4" x14ac:dyDescent="0.3">
      <c r="B82" s="54"/>
      <c r="C82" s="55"/>
      <c r="D82" s="55"/>
      <c r="E82" s="44">
        <f t="shared" ref="E82:E100" si="78">E81+0.05</f>
        <v>3.05</v>
      </c>
      <c r="F82" s="45">
        <f t="shared" ref="F82" si="79">EXP(-IRate*E82)</f>
        <v>0.91256131615201119</v>
      </c>
      <c r="G82" s="46" cm="1">
        <f t="array" aca="1" ref="G82" ca="1">CubicSpline(Tenors,Spreads,E82)</f>
        <v>5.1240123891514557E-3</v>
      </c>
      <c r="H82" s="47" cm="1">
        <f t="array" ref="H82">IF(Method="CubicSpline",CubicSpline(Tenors,HRs,E82),FindHR(E82,Tenors,HRs,Method))</f>
        <v>2.2279940468686126E-2</v>
      </c>
      <c r="I82" s="46">
        <f t="shared" si="13"/>
        <v>0.97370318328138383</v>
      </c>
      <c r="J82" s="47">
        <f t="shared" si="14"/>
        <v>2.6296816718616167E-2</v>
      </c>
      <c r="K82" s="48">
        <f t="shared" si="15"/>
        <v>1.0853068499462326E-3</v>
      </c>
      <c r="L82" s="48">
        <f t="shared" ca="1" si="10"/>
        <v>0.97428923557670277</v>
      </c>
      <c r="M82" s="49">
        <f t="shared" ca="1" si="11"/>
        <v>2.5710764423297228E-2</v>
      </c>
      <c r="N82" s="42"/>
      <c r="O82" s="42"/>
      <c r="P82" s="42"/>
      <c r="Q82" s="42"/>
      <c r="R82" s="35"/>
      <c r="S82" s="4"/>
      <c r="T82" s="4"/>
      <c r="U82" s="4"/>
      <c r="V82" s="4"/>
      <c r="W82" s="4"/>
      <c r="X82" s="4"/>
      <c r="Y82" s="4"/>
      <c r="Z82" s="4"/>
      <c r="AA82" s="4"/>
      <c r="AB82" s="4"/>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row>
    <row r="83" spans="2:109" ht="14.4" x14ac:dyDescent="0.3">
      <c r="B83" s="54"/>
      <c r="C83" s="55"/>
      <c r="D83" s="55"/>
      <c r="E83" s="44">
        <f t="shared" si="78"/>
        <v>3.0999999999999996</v>
      </c>
      <c r="F83" s="45">
        <f t="shared" ref="F83" si="80">EXP(-IRate*E83)</f>
        <v>0.91119350029614055</v>
      </c>
      <c r="G83" s="46" cm="1">
        <f t="array" aca="1" ref="G83" ca="1">CubicSpline(Tenors,Spreads,E83)</f>
        <v>5.249841126929668E-3</v>
      </c>
      <c r="H83" s="47" cm="1">
        <f t="array" ref="H83">IF(Method="CubicSpline",CubicSpline(Tenors,HRs,E83),FindHR(E83,Tenors,HRs,Method))</f>
        <v>2.2693504678940494E-2</v>
      </c>
      <c r="I83" s="46">
        <f t="shared" si="13"/>
        <v>0.97259897297261577</v>
      </c>
      <c r="J83" s="47">
        <f t="shared" si="14"/>
        <v>2.7401027027384228E-2</v>
      </c>
      <c r="K83" s="48">
        <f t="shared" si="15"/>
        <v>1.104210308768061E-3</v>
      </c>
      <c r="L83" s="48">
        <f t="shared" ca="1" si="10"/>
        <v>0.97324037785160245</v>
      </c>
      <c r="M83" s="49">
        <f t="shared" ca="1" si="11"/>
        <v>2.6759622148397555E-2</v>
      </c>
      <c r="N83" s="42"/>
      <c r="O83" s="42"/>
      <c r="P83" s="42"/>
      <c r="Q83" s="42"/>
      <c r="R83" s="35"/>
      <c r="S83" s="4"/>
      <c r="T83" s="4"/>
      <c r="U83" s="4"/>
      <c r="V83" s="4"/>
      <c r="W83" s="4"/>
      <c r="X83" s="4"/>
      <c r="Y83" s="4"/>
      <c r="Z83" s="4"/>
      <c r="AA83" s="4"/>
      <c r="AB83" s="4"/>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row>
    <row r="84" spans="2:109" ht="14.4" x14ac:dyDescent="0.3">
      <c r="B84" s="54"/>
      <c r="C84" s="55"/>
      <c r="D84" s="55"/>
      <c r="E84" s="44">
        <f t="shared" si="78"/>
        <v>3.1499999999999995</v>
      </c>
      <c r="F84" s="45">
        <f t="shared" ref="F84" si="81">EXP(-IRate*E84)</f>
        <v>0.90982773462602995</v>
      </c>
      <c r="G84" s="46" cm="1">
        <f t="array" aca="1" ref="G84" ca="1">CubicSpline(Tenors,Spreads,E84)</f>
        <v>5.3772011945511997E-3</v>
      </c>
      <c r="H84" s="47" cm="1">
        <f t="array" ref="H84">IF(Method="CubicSpline",CubicSpline(Tenors,HRs,E84),FindHR(E84,Tenors,HRs,Method))</f>
        <v>2.3107068889194865E-2</v>
      </c>
      <c r="I84" s="46">
        <f t="shared" si="13"/>
        <v>0.97147592628196922</v>
      </c>
      <c r="J84" s="47">
        <f t="shared" si="14"/>
        <v>2.8524073718030785E-2</v>
      </c>
      <c r="K84" s="48">
        <f t="shared" si="15"/>
        <v>1.1230466906465564E-3</v>
      </c>
      <c r="L84" s="48">
        <f t="shared" ca="1" si="10"/>
        <v>0.97216444544837788</v>
      </c>
      <c r="M84" s="49">
        <f t="shared" ca="1" si="11"/>
        <v>2.7835554551622121E-2</v>
      </c>
      <c r="N84" s="42"/>
      <c r="O84" s="42"/>
      <c r="P84" s="42"/>
      <c r="Q84" s="42"/>
      <c r="R84" s="35"/>
      <c r="S84" s="4"/>
      <c r="T84" s="4"/>
      <c r="U84" s="4"/>
      <c r="V84" s="4"/>
      <c r="W84" s="4"/>
      <c r="X84" s="4"/>
      <c r="Y84" s="4"/>
      <c r="Z84" s="4"/>
      <c r="AA84" s="4"/>
      <c r="AB84" s="4"/>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row>
    <row r="85" spans="2:109" ht="14.4" x14ac:dyDescent="0.3">
      <c r="B85" s="54"/>
      <c r="C85" s="55"/>
      <c r="D85" s="55"/>
      <c r="E85" s="44">
        <f t="shared" si="78"/>
        <v>3.1999999999999993</v>
      </c>
      <c r="F85" s="45">
        <f t="shared" ref="F85" si="82">EXP(-IRate*E85)</f>
        <v>0.90846401606870619</v>
      </c>
      <c r="G85" s="46" cm="1">
        <f t="array" aca="1" ref="G85" ca="1">CubicSpline(Tenors,Spreads,E85)</f>
        <v>5.5058062566909058E-3</v>
      </c>
      <c r="H85" s="47" cm="1">
        <f t="array" ref="H85">IF(Method="CubicSpline",CubicSpline(Tenors,HRs,E85),FindHR(E85,Tenors,HRs,Method))</f>
        <v>2.3520633099449229E-2</v>
      </c>
      <c r="I85" s="46">
        <f t="shared" si="13"/>
        <v>0.97033411137745285</v>
      </c>
      <c r="J85" s="47">
        <f t="shared" si="14"/>
        <v>2.9665888622547154E-2</v>
      </c>
      <c r="K85" s="48">
        <f t="shared" si="15"/>
        <v>1.1418149045163695E-3</v>
      </c>
      <c r="L85" s="48">
        <f t="shared" ref="L85:L148" ca="1" si="83">EXP(-G85*E85/LGD)</f>
        <v>0.97106264186664082</v>
      </c>
      <c r="M85" s="49">
        <f t="shared" ref="M85:M148" ca="1" si="84">1-L85</f>
        <v>2.8937358133359181E-2</v>
      </c>
      <c r="N85" s="42"/>
      <c r="O85" s="42"/>
      <c r="P85" s="42"/>
      <c r="Q85" s="42"/>
      <c r="R85" s="35"/>
      <c r="S85" s="4"/>
      <c r="T85" s="4"/>
      <c r="U85" s="4"/>
      <c r="V85" s="4"/>
      <c r="W85" s="4"/>
      <c r="X85" s="4"/>
      <c r="Y85" s="4"/>
      <c r="Z85" s="4"/>
      <c r="AA85" s="4"/>
      <c r="AB85" s="4"/>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row>
    <row r="86" spans="2:109" ht="14.4" x14ac:dyDescent="0.3">
      <c r="B86" s="54"/>
      <c r="C86" s="55"/>
      <c r="D86" s="55"/>
      <c r="E86" s="44">
        <f t="shared" si="78"/>
        <v>3.2499999999999991</v>
      </c>
      <c r="F86" s="45">
        <f t="shared" ref="F86" si="85">EXP(-IRate*E86)</f>
        <v>0.90710234155580172</v>
      </c>
      <c r="G86" s="46" cm="1">
        <f t="array" aca="1" ref="G86" ca="1">CubicSpline(Tenors,Spreads,E86)</f>
        <v>5.6353711756855704E-3</v>
      </c>
      <c r="H86" s="47" cm="1">
        <f t="array" ref="H86">IF(Method="CubicSpline",CubicSpline(Tenors,HRs,E86),FindHR(E86,Tenors,HRs,Method))</f>
        <v>2.3934197309703597E-2</v>
      </c>
      <c r="I86" s="46">
        <f t="shared" ref="I86:I149" si="86">EXP(-H86*(E86-E85))*I85</f>
        <v>0.9691735975112461</v>
      </c>
      <c r="J86" s="47">
        <f t="shared" ref="J86:J149" si="87">1-I86</f>
        <v>3.0826402488753901E-2</v>
      </c>
      <c r="K86" s="48">
        <f t="shared" ref="K86:K149" si="88">I85-I86</f>
        <v>1.1605138662067471E-3</v>
      </c>
      <c r="L86" s="48">
        <f t="shared" ca="1" si="83"/>
        <v>0.9699362539692945</v>
      </c>
      <c r="M86" s="49">
        <f t="shared" ca="1" si="84"/>
        <v>3.0063746030705496E-2</v>
      </c>
      <c r="N86" s="42"/>
      <c r="O86" s="42"/>
      <c r="P86" s="42"/>
      <c r="Q86" s="42"/>
      <c r="R86" s="35"/>
      <c r="S86" s="4"/>
      <c r="T86" s="4"/>
      <c r="U86" s="4"/>
      <c r="V86" s="4"/>
      <c r="W86" s="4"/>
      <c r="X86" s="4"/>
      <c r="Y86" s="4"/>
      <c r="Z86" s="4"/>
      <c r="AA86" s="4"/>
      <c r="AB86" s="4"/>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row>
    <row r="87" spans="2:109" ht="14.4" x14ac:dyDescent="0.3">
      <c r="B87" s="54"/>
      <c r="C87" s="55"/>
      <c r="D87" s="55"/>
      <c r="E87" s="44">
        <f t="shared" si="78"/>
        <v>3.2999999999999989</v>
      </c>
      <c r="F87" s="45">
        <f t="shared" ref="F87" si="89">EXP(-IRate*E87)</f>
        <v>0.9057427080235485</v>
      </c>
      <c r="G87" s="46" cm="1">
        <f t="array" aca="1" ref="G87" ca="1">CubicSpline(Tenors,Spreads,E87)</f>
        <v>5.7656110347605793E-3</v>
      </c>
      <c r="H87" s="47" cm="1">
        <f t="array" ref="H87">IF(Method="CubicSpline",CubicSpline(Tenors,HRs,E87),FindHR(E87,Tenors,HRs,Method))</f>
        <v>2.4347761519957965E-2</v>
      </c>
      <c r="I87" s="46">
        <f t="shared" si="86"/>
        <v>0.96799445501270009</v>
      </c>
      <c r="J87" s="47">
        <f t="shared" si="87"/>
        <v>3.2005544987299905E-2</v>
      </c>
      <c r="K87" s="48">
        <f t="shared" si="88"/>
        <v>1.1791424985460042E-3</v>
      </c>
      <c r="L87" s="48">
        <f t="shared" ca="1" si="83"/>
        <v>0.96878665589114754</v>
      </c>
      <c r="M87" s="49">
        <f t="shared" ca="1" si="84"/>
        <v>3.1213344108852459E-2</v>
      </c>
      <c r="N87" s="42"/>
      <c r="O87" s="42"/>
      <c r="P87" s="42"/>
      <c r="Q87" s="42"/>
      <c r="R87" s="35"/>
      <c r="S87" s="4"/>
      <c r="T87" s="4"/>
      <c r="U87" s="4"/>
      <c r="V87" s="4"/>
      <c r="W87" s="4"/>
      <c r="X87" s="4"/>
      <c r="Y87" s="4"/>
      <c r="Z87" s="4"/>
      <c r="AA87" s="4"/>
      <c r="AB87" s="4"/>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row>
    <row r="88" spans="2:109" ht="14.4" x14ac:dyDescent="0.3">
      <c r="B88" s="54"/>
      <c r="C88" s="55"/>
      <c r="D88" s="55"/>
      <c r="E88" s="44">
        <f t="shared" si="78"/>
        <v>3.3499999999999988</v>
      </c>
      <c r="F88" s="45">
        <f t="shared" ref="F88" si="90">EXP(-IRate*E88)</f>
        <v>0.90438511241277042</v>
      </c>
      <c r="G88" s="46" cm="1">
        <f t="array" aca="1" ref="G88" ca="1">CubicSpline(Tenors,Spreads,E88)</f>
        <v>5.8962402186493856E-3</v>
      </c>
      <c r="H88" s="47" cm="1">
        <f t="array" ref="H88">IF(Method="CubicSpline",CubicSpline(Tenors,HRs,E88),FindHR(E88,Tenors,HRs,Method))</f>
        <v>2.4761325730212332E-2</v>
      </c>
      <c r="I88" s="46">
        <f t="shared" si="86"/>
        <v>0.9667967552812361</v>
      </c>
      <c r="J88" s="47">
        <f t="shared" si="87"/>
        <v>3.3203244718763902E-2</v>
      </c>
      <c r="K88" s="48">
        <f t="shared" si="88"/>
        <v>1.197699731463997E-3</v>
      </c>
      <c r="L88" s="48">
        <f t="shared" ca="1" si="83"/>
        <v>0.96761531306088344</v>
      </c>
      <c r="M88" s="49">
        <f t="shared" ca="1" si="84"/>
        <v>3.2384686939116558E-2</v>
      </c>
      <c r="N88" s="42"/>
      <c r="O88" s="42"/>
      <c r="P88" s="42"/>
      <c r="Q88" s="42"/>
      <c r="R88" s="35"/>
      <c r="S88" s="4"/>
      <c r="T88" s="4"/>
      <c r="U88" s="4"/>
      <c r="V88" s="4"/>
      <c r="W88" s="4"/>
      <c r="X88" s="4"/>
      <c r="Y88" s="4"/>
      <c r="Z88" s="4"/>
      <c r="AA88" s="4"/>
      <c r="AB88" s="4"/>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row>
    <row r="89" spans="2:109" ht="14.4" x14ac:dyDescent="0.3">
      <c r="B89" s="54"/>
      <c r="C89" s="55"/>
      <c r="D89" s="55"/>
      <c r="E89" s="44">
        <f t="shared" si="78"/>
        <v>3.3999999999999986</v>
      </c>
      <c r="F89" s="45">
        <f t="shared" ref="F89" si="91">EXP(-IRate*E89)</f>
        <v>0.90302955166887688</v>
      </c>
      <c r="G89" s="46" cm="1">
        <f t="array" aca="1" ref="G89" ca="1">CubicSpline(Tenors,Spreads,E89)</f>
        <v>6.0269735784148149E-3</v>
      </c>
      <c r="H89" s="47" cm="1">
        <f t="array" ref="H89">IF(Method="CubicSpline",CubicSpline(Tenors,HRs,E89),FindHR(E89,Tenors,HRs,Method))</f>
        <v>2.5174889940466703E-2</v>
      </c>
      <c r="I89" s="46">
        <f t="shared" si="86"/>
        <v>0.96558057077914128</v>
      </c>
      <c r="J89" s="47">
        <f t="shared" si="87"/>
        <v>3.4419429220858722E-2</v>
      </c>
      <c r="K89" s="48">
        <f t="shared" si="88"/>
        <v>1.2161845020948192E-3</v>
      </c>
      <c r="L89" s="48">
        <f t="shared" ca="1" si="83"/>
        <v>0.96642377520515144</v>
      </c>
      <c r="M89" s="49">
        <f t="shared" ca="1" si="84"/>
        <v>3.3576224794848564E-2</v>
      </c>
      <c r="N89" s="42"/>
      <c r="O89" s="42"/>
      <c r="P89" s="42"/>
      <c r="Q89" s="42"/>
      <c r="R89" s="35"/>
      <c r="S89" s="4"/>
      <c r="T89" s="4"/>
      <c r="U89" s="4"/>
      <c r="V89" s="4"/>
      <c r="W89" s="4"/>
      <c r="X89" s="4"/>
      <c r="Y89" s="4"/>
      <c r="Z89" s="4"/>
      <c r="AA89" s="4"/>
      <c r="AB89" s="4"/>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row>
    <row r="90" spans="2:109" ht="14.4" x14ac:dyDescent="0.3">
      <c r="B90" s="54"/>
      <c r="C90" s="55"/>
      <c r="D90" s="55"/>
      <c r="E90" s="44">
        <f t="shared" si="78"/>
        <v>3.4499999999999984</v>
      </c>
      <c r="F90" s="45">
        <f t="shared" ref="F90" si="92">EXP(-IRate*E90)</f>
        <v>0.90167602274185543</v>
      </c>
      <c r="G90" s="46" cm="1">
        <f t="array" aca="1" ref="G90" ca="1">CubicSpline(Tenors,Spreads,E90)</f>
        <v>6.1575252631829403E-3</v>
      </c>
      <c r="H90" s="47" cm="1">
        <f t="array" ref="H90">IF(Method="CubicSpline",CubicSpline(Tenors,HRs,E90),FindHR(E90,Tenors,HRs,Method))</f>
        <v>2.5588454150721071E-2</v>
      </c>
      <c r="I90" s="46">
        <f t="shared" si="86"/>
        <v>0.964345975024264</v>
      </c>
      <c r="J90" s="47">
        <f t="shared" si="87"/>
        <v>3.5654024975735998E-2</v>
      </c>
      <c r="K90" s="48">
        <f t="shared" si="88"/>
        <v>1.2345957548772768E-3</v>
      </c>
      <c r="L90" s="48">
        <f t="shared" ca="1" si="83"/>
        <v>0.96521368177604272</v>
      </c>
      <c r="M90" s="49">
        <f t="shared" ca="1" si="84"/>
        <v>3.478631822395728E-2</v>
      </c>
      <c r="N90" s="42"/>
      <c r="O90" s="42"/>
      <c r="P90" s="42"/>
      <c r="Q90" s="42"/>
      <c r="R90" s="35"/>
      <c r="S90" s="4"/>
      <c r="T90" s="4"/>
      <c r="U90" s="4"/>
      <c r="V90" s="4"/>
      <c r="W90" s="4"/>
      <c r="X90" s="4"/>
      <c r="Y90" s="4"/>
      <c r="Z90" s="4"/>
      <c r="AA90" s="4"/>
      <c r="AB90" s="4"/>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row>
    <row r="91" spans="2:109" ht="14.4" x14ac:dyDescent="0.3">
      <c r="B91" s="54"/>
      <c r="C91" s="55"/>
      <c r="D91" s="55"/>
      <c r="E91" s="44">
        <f t="shared" si="78"/>
        <v>3.4999999999999982</v>
      </c>
      <c r="F91" s="45">
        <f t="shared" ref="F91" si="93">EXP(-IRate*E91)</f>
        <v>0.90032452258626572</v>
      </c>
      <c r="G91" s="46" cm="1">
        <f t="array" aca="1" ref="G91" ca="1">CubicSpline(Tenors,Spreads,E91)</f>
        <v>6.2876101255824185E-3</v>
      </c>
      <c r="H91" s="47" cm="1">
        <f t="array" ref="H91">IF(Method="CubicSpline",CubicSpline(Tenors,HRs,E91),FindHR(E91,Tenors,HRs,Method))</f>
        <v>2.6002018360975435E-2</v>
      </c>
      <c r="I91" s="46">
        <f t="shared" si="86"/>
        <v>0.96309304258260919</v>
      </c>
      <c r="J91" s="47">
        <f t="shared" si="87"/>
        <v>3.6906957417390807E-2</v>
      </c>
      <c r="K91" s="48">
        <f t="shared" si="88"/>
        <v>1.2529324416548082E-3</v>
      </c>
      <c r="L91" s="48">
        <f t="shared" ca="1" si="83"/>
        <v>0.96398675341903561</v>
      </c>
      <c r="M91" s="49">
        <f t="shared" ca="1" si="84"/>
        <v>3.6013246580964386E-2</v>
      </c>
      <c r="N91" s="42"/>
      <c r="O91" s="42"/>
      <c r="P91" s="42"/>
      <c r="Q91" s="42"/>
      <c r="R91" s="35"/>
      <c r="S91" s="4"/>
      <c r="T91" s="4"/>
      <c r="U91" s="4"/>
      <c r="V91" s="4"/>
      <c r="W91" s="4"/>
      <c r="X91" s="4"/>
      <c r="Y91" s="4"/>
      <c r="Z91" s="4"/>
      <c r="AA91" s="4"/>
      <c r="AB91" s="4"/>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row>
    <row r="92" spans="2:109" ht="14.4" x14ac:dyDescent="0.3">
      <c r="B92" s="54"/>
      <c r="C92" s="55"/>
      <c r="D92" s="55"/>
      <c r="E92" s="44">
        <f t="shared" si="78"/>
        <v>3.549999999999998</v>
      </c>
      <c r="F92" s="45">
        <f t="shared" ref="F92" si="94">EXP(-IRate*E92)</f>
        <v>0.89897504816123153</v>
      </c>
      <c r="G92" s="46" cm="1">
        <f t="array" aca="1" ref="G92" ca="1">CubicSpline(Tenors,Spreads,E92)</f>
        <v>6.416942783177346E-3</v>
      </c>
      <c r="H92" s="47" cm="1">
        <f t="array" ref="H92">IF(Method="CubicSpline",CubicSpline(Tenors,HRs,E92),FindHR(E92,Tenors,HRs,Method))</f>
        <v>2.6415582571229806E-2</v>
      </c>
      <c r="I92" s="46">
        <f t="shared" si="86"/>
        <v>0.96182184906083446</v>
      </c>
      <c r="J92" s="47">
        <f t="shared" si="87"/>
        <v>3.8178150939165545E-2</v>
      </c>
      <c r="K92" s="48">
        <f t="shared" si="88"/>
        <v>1.2711935217747383E-3</v>
      </c>
      <c r="L92" s="48">
        <f t="shared" ca="1" si="83"/>
        <v>0.96274479617700548</v>
      </c>
      <c r="M92" s="49">
        <f t="shared" ca="1" si="84"/>
        <v>3.725520382299452E-2</v>
      </c>
      <c r="N92" s="42"/>
      <c r="O92" s="42"/>
      <c r="P92" s="42"/>
      <c r="Q92" s="42"/>
      <c r="R92" s="35"/>
      <c r="S92" s="4"/>
      <c r="T92" s="4"/>
      <c r="U92" s="4"/>
      <c r="V92" s="4"/>
      <c r="W92" s="4"/>
      <c r="X92" s="4"/>
      <c r="Y92" s="4"/>
      <c r="Z92" s="4"/>
      <c r="AA92" s="4"/>
      <c r="AB92" s="4"/>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row>
    <row r="93" spans="2:109" ht="14.4" x14ac:dyDescent="0.3">
      <c r="B93" s="54"/>
      <c r="C93" s="55"/>
      <c r="D93" s="55"/>
      <c r="E93" s="44">
        <f t="shared" si="78"/>
        <v>3.5999999999999979</v>
      </c>
      <c r="F93" s="45">
        <f t="shared" ref="F93" si="95">EXP(-IRate*E93)</f>
        <v>0.89762759643043499</v>
      </c>
      <c r="G93" s="46" cm="1">
        <f t="array" aca="1" ref="G93" ca="1">CubicSpline(Tenors,Spreads,E93)</f>
        <v>6.545238084191181E-3</v>
      </c>
      <c r="H93" s="47" cm="1">
        <f t="array" ref="H93">IF(Method="CubicSpline",CubicSpline(Tenors,HRs,E93),FindHR(E93,Tenors,HRs,Method))</f>
        <v>2.6829146781484174E-2</v>
      </c>
      <c r="I93" s="46">
        <f t="shared" si="86"/>
        <v>0.96053247109864881</v>
      </c>
      <c r="J93" s="47">
        <f t="shared" si="87"/>
        <v>3.946752890135119E-2</v>
      </c>
      <c r="K93" s="48">
        <f t="shared" si="88"/>
        <v>1.2893779621856449E-3</v>
      </c>
      <c r="L93" s="48">
        <f t="shared" ca="1" si="83"/>
        <v>0.9614896980135923</v>
      </c>
      <c r="M93" s="49">
        <f t="shared" ca="1" si="84"/>
        <v>3.8510301986407702E-2</v>
      </c>
      <c r="N93" s="42"/>
      <c r="O93" s="42"/>
      <c r="P93" s="42"/>
      <c r="Q93" s="42"/>
      <c r="R93" s="35"/>
      <c r="S93" s="4"/>
      <c r="T93" s="4"/>
      <c r="U93" s="4"/>
      <c r="V93" s="4"/>
      <c r="W93" s="4"/>
      <c r="X93" s="4"/>
      <c r="Y93" s="4"/>
      <c r="Z93" s="4"/>
      <c r="AA93" s="4"/>
      <c r="AB93" s="4"/>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row>
    <row r="94" spans="2:109" ht="14.4" x14ac:dyDescent="0.3">
      <c r="B94" s="54"/>
      <c r="C94" s="55"/>
      <c r="D94" s="55"/>
      <c r="E94" s="44">
        <f t="shared" si="78"/>
        <v>3.6499999999999977</v>
      </c>
      <c r="F94" s="45">
        <f t="shared" ref="F94" si="96">EXP(-IRate*E94)</f>
        <v>0.89628216436210906</v>
      </c>
      <c r="G94" s="46" cm="1">
        <f t="array" aca="1" ref="G94" ca="1">CubicSpline(Tenors,Spreads,E94)</f>
        <v>6.6722100679842246E-3</v>
      </c>
      <c r="H94" s="47" cm="1">
        <f t="array" ref="H94">IF(Method="CubicSpline",CubicSpline(Tenors,HRs,E94),FindHR(E94,Tenors,HRs,Method))</f>
        <v>2.7242710991738538E-2</v>
      </c>
      <c r="I94" s="46">
        <f t="shared" si="86"/>
        <v>0.95922498636111386</v>
      </c>
      <c r="J94" s="47">
        <f t="shared" si="87"/>
        <v>4.0775013638886137E-2</v>
      </c>
      <c r="K94" s="48">
        <f t="shared" si="88"/>
        <v>1.3074847375349474E-3</v>
      </c>
      <c r="L94" s="48">
        <f t="shared" ca="1" si="83"/>
        <v>0.96022343393980281</v>
      </c>
      <c r="M94" s="49">
        <f t="shared" ca="1" si="84"/>
        <v>3.9776566060197194E-2</v>
      </c>
      <c r="N94" s="42"/>
      <c r="O94" s="42"/>
      <c r="P94" s="42"/>
      <c r="Q94" s="42"/>
      <c r="R94" s="35"/>
      <c r="S94" s="4"/>
      <c r="T94" s="4"/>
      <c r="U94" s="4"/>
      <c r="V94" s="4"/>
      <c r="W94" s="4"/>
      <c r="X94" s="4"/>
      <c r="Y94" s="4"/>
      <c r="Z94" s="4"/>
      <c r="AA94" s="4"/>
      <c r="AB94" s="4"/>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row>
    <row r="95" spans="2:109" ht="14.4" x14ac:dyDescent="0.3">
      <c r="B95" s="54"/>
      <c r="C95" s="55"/>
      <c r="D95" s="55"/>
      <c r="E95" s="44">
        <f t="shared" si="78"/>
        <v>3.6999999999999975</v>
      </c>
      <c r="F95" s="45">
        <f t="shared" ref="F95" si="97">EXP(-IRate*E95)</f>
        <v>0.89493874892903102</v>
      </c>
      <c r="G95" s="46" cm="1">
        <f t="array" aca="1" ref="G95" ca="1">CubicSpline(Tenors,Spreads,E95)</f>
        <v>6.7975739295101367E-3</v>
      </c>
      <c r="H95" s="47" cm="1">
        <f t="array" ref="H95">IF(Method="CubicSpline",CubicSpline(Tenors,HRs,E95),FindHR(E95,Tenors,HRs,Method))</f>
        <v>2.7656275201992906E-2</v>
      </c>
      <c r="I95" s="46">
        <f t="shared" si="86"/>
        <v>0.95789947353085036</v>
      </c>
      <c r="J95" s="47">
        <f t="shared" si="87"/>
        <v>4.2100526469149635E-2</v>
      </c>
      <c r="K95" s="48">
        <f t="shared" si="88"/>
        <v>1.3255128302634978E-3</v>
      </c>
      <c r="L95" s="48">
        <f t="shared" ca="1" si="83"/>
        <v>0.95894805384745196</v>
      </c>
      <c r="M95" s="49">
        <f t="shared" ca="1" si="84"/>
        <v>4.1051946152548036E-2</v>
      </c>
      <c r="N95" s="42"/>
      <c r="O95" s="42"/>
      <c r="P95" s="42"/>
      <c r="Q95" s="42"/>
      <c r="R95" s="35"/>
      <c r="S95" s="4"/>
      <c r="T95" s="4"/>
      <c r="U95" s="4"/>
      <c r="V95" s="4"/>
      <c r="W95" s="4"/>
      <c r="X95" s="4"/>
      <c r="Y95" s="4"/>
      <c r="Z95" s="4"/>
      <c r="AA95" s="4"/>
      <c r="AB95" s="4"/>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row>
    <row r="96" spans="2:109" ht="14.4" x14ac:dyDescent="0.3">
      <c r="B96" s="54"/>
      <c r="C96" s="55"/>
      <c r="D96" s="55"/>
      <c r="E96" s="44">
        <f t="shared" si="78"/>
        <v>3.7499999999999973</v>
      </c>
      <c r="F96" s="45">
        <f t="shared" ref="F96" si="98">EXP(-IRate*E96)</f>
        <v>0.89359734710851579</v>
      </c>
      <c r="G96" s="46" cm="1">
        <f t="array" aca="1" ref="G96" ca="1">CubicSpline(Tenors,Spreads,E96)</f>
        <v>6.9210439428388591E-3</v>
      </c>
      <c r="H96" s="47" cm="1">
        <f t="array" ref="H96">IF(Method="CubicSpline",CubicSpline(Tenors,HRs,E96),FindHR(E96,Tenors,HRs,Method))</f>
        <v>2.8069839412247274E-2</v>
      </c>
      <c r="I96" s="46">
        <f t="shared" si="86"/>
        <v>0.95655601230014908</v>
      </c>
      <c r="J96" s="47">
        <f t="shared" si="87"/>
        <v>4.3443987699850917E-2</v>
      </c>
      <c r="K96" s="48">
        <f t="shared" si="88"/>
        <v>1.3434612307012817E-3</v>
      </c>
      <c r="L96" s="48">
        <f t="shared" ca="1" si="83"/>
        <v>0.95766569370484755</v>
      </c>
      <c r="M96" s="49">
        <f t="shared" ca="1" si="84"/>
        <v>4.2334306295152446E-2</v>
      </c>
      <c r="N96" s="42"/>
      <c r="O96" s="42"/>
      <c r="P96" s="42"/>
      <c r="Q96" s="42"/>
      <c r="R96" s="35"/>
      <c r="S96" s="4"/>
      <c r="T96" s="4"/>
      <c r="U96" s="4"/>
      <c r="V96" s="4"/>
      <c r="W96" s="4"/>
      <c r="X96" s="4"/>
      <c r="Y96" s="4"/>
      <c r="Z96" s="4"/>
      <c r="AA96" s="4"/>
      <c r="AB96" s="4"/>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row>
    <row r="97" spans="2:109" ht="14.4" x14ac:dyDescent="0.3">
      <c r="B97" s="54"/>
      <c r="C97" s="55"/>
      <c r="D97" s="55"/>
      <c r="E97" s="44">
        <f t="shared" si="78"/>
        <v>3.7999999999999972</v>
      </c>
      <c r="F97" s="45">
        <f t="shared" ref="F97" si="99">EXP(-IRate*E97)</f>
        <v>0.89225795588240842</v>
      </c>
      <c r="G97" s="46" cm="1">
        <f t="array" aca="1" ref="G97" ca="1">CubicSpline(Tenors,Spreads,E97)</f>
        <v>7.0423349538868609E-3</v>
      </c>
      <c r="H97" s="47" cm="1">
        <f t="array" ref="H97">IF(Method="CubicSpline",CubicSpline(Tenors,HRs,E97),FindHR(E97,Tenors,HRs,Method))</f>
        <v>2.8483403622501645E-2</v>
      </c>
      <c r="I97" s="46">
        <f t="shared" si="86"/>
        <v>0.95519468336298896</v>
      </c>
      <c r="J97" s="47">
        <f t="shared" si="87"/>
        <v>4.4805316637011039E-2</v>
      </c>
      <c r="K97" s="48">
        <f t="shared" si="88"/>
        <v>1.3613289371601223E-3</v>
      </c>
      <c r="L97" s="48">
        <f t="shared" ca="1" si="83"/>
        <v>0.95637856606331473</v>
      </c>
      <c r="M97" s="49">
        <f t="shared" ca="1" si="84"/>
        <v>4.3621433936685272E-2</v>
      </c>
      <c r="N97" s="42"/>
      <c r="O97" s="42"/>
      <c r="P97" s="42"/>
      <c r="Q97" s="42"/>
      <c r="R97" s="35"/>
      <c r="S97" s="4"/>
      <c r="T97" s="4"/>
      <c r="U97" s="4"/>
      <c r="V97" s="4"/>
      <c r="W97" s="4"/>
      <c r="X97" s="4"/>
      <c r="Y97" s="4"/>
      <c r="Z97" s="4"/>
      <c r="AA97" s="4"/>
      <c r="AB97" s="4"/>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row>
    <row r="98" spans="2:109" ht="14.4" x14ac:dyDescent="0.3">
      <c r="B98" s="54"/>
      <c r="C98" s="55"/>
      <c r="D98" s="55"/>
      <c r="E98" s="44">
        <f t="shared" si="78"/>
        <v>3.849999999999997</v>
      </c>
      <c r="F98" s="45">
        <f t="shared" ref="F98" si="100">EXP(-IRate*E98)</f>
        <v>0.89092057223707821</v>
      </c>
      <c r="G98" s="46" cm="1">
        <f t="array" aca="1" ref="G98" ca="1">CubicSpline(Tenors,Spreads,E98)</f>
        <v>7.1611613490056188E-3</v>
      </c>
      <c r="H98" s="47" cm="1">
        <f t="array" ref="H98">IF(Method="CubicSpline",CubicSpline(Tenors,HRs,E98),FindHR(E98,Tenors,HRs,Method))</f>
        <v>2.8896967832756013E-2</v>
      </c>
      <c r="I98" s="46">
        <f t="shared" si="86"/>
        <v>0.95381556840696258</v>
      </c>
      <c r="J98" s="47">
        <f t="shared" si="87"/>
        <v>4.6184431593037423E-2</v>
      </c>
      <c r="K98" s="48">
        <f t="shared" si="88"/>
        <v>1.3791149560263838E-3</v>
      </c>
      <c r="L98" s="48">
        <f t="shared" ca="1" si="83"/>
        <v>0.95508896542922483</v>
      </c>
      <c r="M98" s="49">
        <f t="shared" ca="1" si="84"/>
        <v>4.4911034570775166E-2</v>
      </c>
      <c r="N98" s="42"/>
      <c r="O98" s="42"/>
      <c r="P98" s="42"/>
      <c r="Q98" s="42"/>
      <c r="R98" s="35"/>
      <c r="S98" s="4"/>
      <c r="T98" s="4"/>
      <c r="U98" s="4"/>
      <c r="V98" s="4"/>
      <c r="W98" s="4"/>
      <c r="X98" s="4"/>
      <c r="Y98" s="4"/>
      <c r="Z98" s="4"/>
      <c r="AA98" s="4"/>
      <c r="AB98" s="4"/>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row>
    <row r="99" spans="2:109" ht="14.4" x14ac:dyDescent="0.3">
      <c r="B99" s="54"/>
      <c r="C99" s="55"/>
      <c r="D99" s="55"/>
      <c r="E99" s="44">
        <f t="shared" si="78"/>
        <v>3.8999999999999968</v>
      </c>
      <c r="F99" s="45">
        <f t="shared" ref="F99" si="101">EXP(-IRate*E99)</f>
        <v>0.88958519316341145</v>
      </c>
      <c r="G99" s="46" cm="1">
        <f t="array" aca="1" ref="G99" ca="1">CubicSpline(Tenors,Spreads,E99)</f>
        <v>7.2772379214887306E-3</v>
      </c>
      <c r="H99" s="47" cm="1">
        <f t="array" ref="H99">IF(Method="CubicSpline",CubicSpline(Tenors,HRs,E99),FindHR(E99,Tenors,HRs,Method))</f>
        <v>2.931053204301038E-2</v>
      </c>
      <c r="I99" s="46">
        <f t="shared" si="86"/>
        <v>0.95241875010511023</v>
      </c>
      <c r="J99" s="47">
        <f t="shared" si="87"/>
        <v>4.7581249894889766E-2</v>
      </c>
      <c r="K99" s="48">
        <f t="shared" si="88"/>
        <v>1.3968183018523428E-3</v>
      </c>
      <c r="L99" s="48">
        <f t="shared" ca="1" si="83"/>
        <v>0.95379926235839241</v>
      </c>
      <c r="M99" s="49">
        <f t="shared" ca="1" si="84"/>
        <v>4.6200737641607592E-2</v>
      </c>
      <c r="N99" s="42"/>
      <c r="O99" s="42"/>
      <c r="P99" s="42"/>
      <c r="Q99" s="42"/>
      <c r="R99" s="35"/>
      <c r="S99" s="4"/>
      <c r="T99" s="4"/>
      <c r="U99" s="4"/>
      <c r="V99" s="4"/>
      <c r="W99" s="4"/>
      <c r="X99" s="4"/>
      <c r="Y99" s="4"/>
      <c r="Z99" s="4"/>
      <c r="AA99" s="4"/>
      <c r="AB99" s="4"/>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row>
    <row r="100" spans="2:109" ht="14.4" x14ac:dyDescent="0.3">
      <c r="B100" s="54"/>
      <c r="C100" s="55"/>
      <c r="D100" s="55"/>
      <c r="E100" s="44">
        <f t="shared" si="78"/>
        <v>3.9499999999999966</v>
      </c>
      <c r="F100" s="45">
        <f t="shared" ref="F100" si="102">EXP(-IRate*E100)</f>
        <v>0.88825181565680456</v>
      </c>
      <c r="G100" s="46" cm="1">
        <f t="array" aca="1" ref="G100" ca="1">CubicSpline(Tenors,Spreads,E100)</f>
        <v>7.3902792001991277E-3</v>
      </c>
      <c r="H100" s="47" cm="1">
        <f t="array" ref="H100">IF(Method="CubicSpline",CubicSpline(Tenors,HRs,E100),FindHR(E100,Tenors,HRs,Method))</f>
        <v>2.9724096253264748E-2</v>
      </c>
      <c r="I100" s="46">
        <f t="shared" si="86"/>
        <v>0.95100431210766423</v>
      </c>
      <c r="J100" s="47">
        <f t="shared" si="87"/>
        <v>4.8995687892335771E-2</v>
      </c>
      <c r="K100" s="48">
        <f t="shared" si="88"/>
        <v>1.4144379974460053E-3</v>
      </c>
      <c r="L100" s="48">
        <f t="shared" ca="1" si="83"/>
        <v>0.95251190687684284</v>
      </c>
      <c r="M100" s="49">
        <f t="shared" ca="1" si="84"/>
        <v>4.748809312315716E-2</v>
      </c>
      <c r="N100" s="42"/>
      <c r="O100" s="42"/>
      <c r="P100" s="42"/>
      <c r="Q100" s="42"/>
      <c r="R100" s="35"/>
      <c r="S100" s="4"/>
      <c r="T100" s="4"/>
      <c r="U100" s="4"/>
      <c r="V100" s="4"/>
      <c r="W100" s="4"/>
      <c r="X100" s="4"/>
      <c r="Y100" s="4"/>
      <c r="Z100" s="4"/>
      <c r="AA100" s="4"/>
      <c r="AB100" s="4"/>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row>
    <row r="101" spans="2:109" ht="14.4" x14ac:dyDescent="0.3">
      <c r="B101" s="54"/>
      <c r="C101" s="55"/>
      <c r="D101" s="55"/>
      <c r="E101" s="44">
        <v>4</v>
      </c>
      <c r="F101" s="45">
        <f t="shared" ref="F101" si="103">EXP(-IRate*E101)</f>
        <v>0.88692043671715748</v>
      </c>
      <c r="G101" s="46" cm="1">
        <f t="array" aca="1" ref="G101" ca="1">CubicSpline(Tenors,Spreads,E101)</f>
        <v>7.4999998323619366E-3</v>
      </c>
      <c r="H101" s="47" cm="1">
        <f t="array" ref="H101">IF(Method="CubicSpline",CubicSpline(Tenors,HRs,E101),FindHR(E101,Tenors,HRs,Method))</f>
        <v>3.0137660463519143E-2</v>
      </c>
      <c r="I101" s="46">
        <f t="shared" si="86"/>
        <v>0.94957233903370408</v>
      </c>
      <c r="J101" s="47">
        <f t="shared" si="87"/>
        <v>5.0427660966295917E-2</v>
      </c>
      <c r="K101" s="48">
        <f t="shared" si="88"/>
        <v>1.4319730739601466E-3</v>
      </c>
      <c r="L101" s="48">
        <f t="shared" ca="1" si="83"/>
        <v>0.95122942556379575</v>
      </c>
      <c r="M101" s="49">
        <f t="shared" ca="1" si="84"/>
        <v>4.877057443620425E-2</v>
      </c>
      <c r="N101" s="42"/>
      <c r="O101" s="42"/>
      <c r="P101" s="42"/>
      <c r="Q101" s="42"/>
      <c r="R101" s="35"/>
      <c r="S101" s="4"/>
      <c r="T101" s="4"/>
      <c r="U101" s="4"/>
      <c r="V101" s="4"/>
      <c r="W101" s="4"/>
      <c r="X101" s="4"/>
      <c r="Y101" s="4"/>
      <c r="Z101" s="4"/>
      <c r="AA101" s="4"/>
      <c r="AB101" s="4"/>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row>
    <row r="102" spans="2:109" ht="14.4" x14ac:dyDescent="0.3">
      <c r="B102" s="54"/>
      <c r="C102" s="55"/>
      <c r="D102" s="55"/>
      <c r="E102" s="44">
        <f t="shared" ref="E102:E120" si="104">E101+0.05</f>
        <v>4.05</v>
      </c>
      <c r="F102" s="45">
        <f t="shared" ref="F102" si="105">EXP(-IRate*E102)</f>
        <v>0.88559105334886734</v>
      </c>
      <c r="G102" s="46" cm="1">
        <f t="array" aca="1" ref="G102" ca="1">CubicSpline(Tenors,Spreads,E102)</f>
        <v>7.6061944560781953E-3</v>
      </c>
      <c r="H102" s="47" cm="1">
        <f t="array" ref="H102">IF(Method="CubicSpline",CubicSpline(Tenors,HRs,E102),FindHR(E102,Tenors,HRs,Method))</f>
        <v>2.9949682537287942E-2</v>
      </c>
      <c r="I102" s="46">
        <f t="shared" si="86"/>
        <v>0.94815143368582044</v>
      </c>
      <c r="J102" s="47">
        <f t="shared" si="87"/>
        <v>5.1848566314179556E-2</v>
      </c>
      <c r="K102" s="48">
        <f t="shared" si="88"/>
        <v>1.4209053478836386E-3</v>
      </c>
      <c r="L102" s="48">
        <f t="shared" ca="1" si="83"/>
        <v>0.9499539088367106</v>
      </c>
      <c r="M102" s="49">
        <f t="shared" ca="1" si="84"/>
        <v>5.0046091163289397E-2</v>
      </c>
      <c r="N102" s="42"/>
      <c r="O102" s="42"/>
      <c r="P102" s="42"/>
      <c r="Q102" s="42"/>
      <c r="R102" s="35"/>
      <c r="S102" s="4"/>
      <c r="T102" s="4"/>
      <c r="U102" s="4"/>
      <c r="V102" s="4"/>
      <c r="W102" s="4"/>
      <c r="X102" s="4"/>
      <c r="Y102" s="4"/>
      <c r="Z102" s="4"/>
      <c r="AA102" s="4"/>
      <c r="AB102" s="4"/>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row>
    <row r="103" spans="2:109" ht="14.4" x14ac:dyDescent="0.3">
      <c r="B103" s="54"/>
      <c r="C103" s="55"/>
      <c r="D103" s="55"/>
      <c r="E103" s="44">
        <f t="shared" si="104"/>
        <v>4.0999999999999996</v>
      </c>
      <c r="F103" s="45">
        <f t="shared" ref="F103" si="106">EXP(-IRate*E103)</f>
        <v>0.8842636625608209</v>
      </c>
      <c r="G103" s="46" cm="1">
        <f t="array" aca="1" ref="G103" ca="1">CubicSpline(Tenors,Spreads,E103)</f>
        <v>7.7089799415951754E-3</v>
      </c>
      <c r="H103" s="47" cm="1">
        <f t="array" ref="H103">IF(Method="CubicSpline",CubicSpline(Tenors,HRs,E103),FindHR(E103,Tenors,HRs,Method))</f>
        <v>2.976170461105674E-2</v>
      </c>
      <c r="I103" s="46">
        <f t="shared" si="86"/>
        <v>0.94674155281264682</v>
      </c>
      <c r="J103" s="47">
        <f t="shared" si="87"/>
        <v>5.3258447187353175E-2</v>
      </c>
      <c r="K103" s="48">
        <f t="shared" si="88"/>
        <v>1.409880873173619E-3</v>
      </c>
      <c r="L103" s="48">
        <f t="shared" ca="1" si="83"/>
        <v>0.94868541193556888</v>
      </c>
      <c r="M103" s="49">
        <f t="shared" ca="1" si="84"/>
        <v>5.1314588064431121E-2</v>
      </c>
      <c r="N103" s="42"/>
      <c r="O103" s="42"/>
      <c r="P103" s="42"/>
      <c r="Q103" s="42"/>
      <c r="R103" s="35"/>
      <c r="S103" s="4"/>
      <c r="T103" s="4"/>
      <c r="U103" s="4"/>
      <c r="V103" s="4"/>
      <c r="W103" s="4"/>
      <c r="X103" s="4"/>
      <c r="Y103" s="4"/>
      <c r="Z103" s="4"/>
      <c r="AA103" s="4"/>
      <c r="AB103" s="4"/>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row>
    <row r="104" spans="2:109" ht="14.4" x14ac:dyDescent="0.3">
      <c r="B104" s="54"/>
      <c r="C104" s="55"/>
      <c r="D104" s="55"/>
      <c r="E104" s="44">
        <f t="shared" si="104"/>
        <v>4.1499999999999995</v>
      </c>
      <c r="F104" s="45">
        <f t="shared" ref="F104" si="107">EXP(-IRate*E104)</f>
        <v>0.8829382613663882</v>
      </c>
      <c r="G104" s="46" cm="1">
        <f t="array" aca="1" ref="G104" ca="1">CubicSpline(Tenors,Spreads,E104)</f>
        <v>7.808552233294375E-3</v>
      </c>
      <c r="H104" s="47" cm="1">
        <f t="array" ref="H104">IF(Method="CubicSpline",CubicSpline(Tenors,HRs,E104),FindHR(E104,Tenors,HRs,Method))</f>
        <v>2.9573726684825538E-2</v>
      </c>
      <c r="I104" s="46">
        <f t="shared" si="86"/>
        <v>0.94534265353795732</v>
      </c>
      <c r="J104" s="47">
        <f t="shared" si="87"/>
        <v>5.4657346462042677E-2</v>
      </c>
      <c r="K104" s="48">
        <f t="shared" si="88"/>
        <v>1.3988992746895024E-3</v>
      </c>
      <c r="L104" s="48">
        <f t="shared" ca="1" si="83"/>
        <v>0.94742343474567225</v>
      </c>
      <c r="M104" s="49">
        <f t="shared" ca="1" si="84"/>
        <v>5.2576565254327745E-2</v>
      </c>
      <c r="N104" s="42"/>
      <c r="O104" s="42"/>
      <c r="P104" s="42"/>
      <c r="Q104" s="42"/>
      <c r="R104" s="35"/>
      <c r="S104" s="4"/>
      <c r="T104" s="4"/>
      <c r="U104" s="4"/>
      <c r="V104" s="4"/>
      <c r="W104" s="4"/>
      <c r="X104" s="4"/>
      <c r="Y104" s="4"/>
      <c r="Z104" s="4"/>
      <c r="AA104" s="4"/>
      <c r="AB104" s="4"/>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row>
    <row r="105" spans="2:109" ht="14.4" x14ac:dyDescent="0.3">
      <c r="B105" s="54"/>
      <c r="C105" s="55"/>
      <c r="D105" s="55"/>
      <c r="E105" s="44">
        <f t="shared" si="104"/>
        <v>4.1999999999999993</v>
      </c>
      <c r="F105" s="45">
        <f t="shared" ref="F105" si="108">EXP(-IRate*E105)</f>
        <v>0.88161484678341606</v>
      </c>
      <c r="G105" s="46" cm="1">
        <f t="array" aca="1" ref="G105" ca="1">CubicSpline(Tenors,Spreads,E105)</f>
        <v>7.9051077949525966E-3</v>
      </c>
      <c r="H105" s="47" cm="1">
        <f t="array" ref="H105">IF(Method="CubicSpline",CubicSpline(Tenors,HRs,E105),FindHR(E105,Tenors,HRs,Method))</f>
        <v>2.9385748758594333E-2</v>
      </c>
      <c r="I105" s="46">
        <f t="shared" si="86"/>
        <v>0.94395469335849747</v>
      </c>
      <c r="J105" s="47">
        <f t="shared" si="87"/>
        <v>5.6045306641502535E-2</v>
      </c>
      <c r="K105" s="48">
        <f t="shared" si="88"/>
        <v>1.3879601794598573E-3</v>
      </c>
      <c r="L105" s="48">
        <f t="shared" ca="1" si="83"/>
        <v>0.94616741458786668</v>
      </c>
      <c r="M105" s="49">
        <f t="shared" ca="1" si="84"/>
        <v>5.3832585412133316E-2</v>
      </c>
      <c r="N105" s="42"/>
      <c r="O105" s="42"/>
      <c r="P105" s="42"/>
      <c r="Q105" s="42"/>
      <c r="R105" s="35"/>
      <c r="S105" s="4"/>
      <c r="T105" s="4"/>
      <c r="U105" s="4"/>
      <c r="V105" s="4"/>
      <c r="W105" s="4"/>
      <c r="X105" s="4"/>
      <c r="Y105" s="4"/>
      <c r="Z105" s="4"/>
      <c r="AA105" s="4"/>
      <c r="AB105" s="4"/>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row>
    <row r="106" spans="2:109" ht="14.4" x14ac:dyDescent="0.3">
      <c r="B106" s="54"/>
      <c r="C106" s="55"/>
      <c r="D106" s="55"/>
      <c r="E106" s="44">
        <f t="shared" si="104"/>
        <v>4.2499999999999991</v>
      </c>
      <c r="F106" s="45">
        <f t="shared" ref="F106" si="109">EXP(-IRate*E106)</f>
        <v>0.88029341583422116</v>
      </c>
      <c r="G106" s="46" cm="1">
        <f t="array" aca="1" ref="G106" ca="1">CubicSpline(Tenors,Spreads,E106)</f>
        <v>7.998842567189959E-3</v>
      </c>
      <c r="H106" s="47" cm="1">
        <f t="array" ref="H106">IF(Method="CubicSpline",CubicSpline(Tenors,HRs,E106),FindHR(E106,Tenors,HRs,Method))</f>
        <v>2.9197770832363131E-2</v>
      </c>
      <c r="I106" s="46">
        <f t="shared" si="86"/>
        <v>0.94257763014183726</v>
      </c>
      <c r="J106" s="47">
        <f t="shared" si="87"/>
        <v>5.7422369858162736E-2</v>
      </c>
      <c r="K106" s="48">
        <f t="shared" si="88"/>
        <v>1.3770632166602015E-3</v>
      </c>
      <c r="L106" s="48">
        <f t="shared" ca="1" si="83"/>
        <v>0.94491673339104798</v>
      </c>
      <c r="M106" s="49">
        <f t="shared" ca="1" si="84"/>
        <v>5.508326660895202E-2</v>
      </c>
      <c r="N106" s="42"/>
      <c r="O106" s="42"/>
      <c r="P106" s="42"/>
      <c r="Q106" s="42"/>
      <c r="R106" s="35"/>
      <c r="S106" s="4"/>
      <c r="T106" s="4"/>
      <c r="U106" s="4"/>
      <c r="V106" s="4"/>
      <c r="W106" s="4"/>
      <c r="X106" s="4"/>
      <c r="Y106" s="4"/>
      <c r="Z106" s="4"/>
      <c r="AA106" s="4"/>
      <c r="AB106" s="4"/>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row>
    <row r="107" spans="2:109" ht="14.4" x14ac:dyDescent="0.3">
      <c r="B107" s="54"/>
      <c r="C107" s="55"/>
      <c r="D107" s="55"/>
      <c r="E107" s="44">
        <f t="shared" si="104"/>
        <v>4.2999999999999989</v>
      </c>
      <c r="F107" s="45">
        <f t="shared" ref="F107" si="110">EXP(-IRate*E107)</f>
        <v>0.87897396554558316</v>
      </c>
      <c r="G107" s="46" cm="1">
        <f t="array" aca="1" ref="G107" ca="1">CubicSpline(Tenors,Spreads,E107)</f>
        <v>8.0899539081010115E-3</v>
      </c>
      <c r="H107" s="47" cm="1">
        <f t="array" ref="H107">IF(Method="CubicSpline",CubicSpline(Tenors,HRs,E107),FindHR(E107,Tenors,HRs,Method))</f>
        <v>2.9009792906131933E-2</v>
      </c>
      <c r="I107" s="46">
        <f t="shared" si="86"/>
        <v>0.94121142212424302</v>
      </c>
      <c r="J107" s="47">
        <f t="shared" si="87"/>
        <v>5.8788577875756975E-2</v>
      </c>
      <c r="K107" s="48">
        <f t="shared" si="88"/>
        <v>1.3662080175942393E-3</v>
      </c>
      <c r="L107" s="48">
        <f t="shared" ca="1" si="83"/>
        <v>0.94367070512539153</v>
      </c>
      <c r="M107" s="49">
        <f t="shared" ca="1" si="84"/>
        <v>5.6329294874608471E-2</v>
      </c>
      <c r="N107" s="42"/>
      <c r="O107" s="42"/>
      <c r="P107" s="42"/>
      <c r="Q107" s="42"/>
      <c r="R107" s="35"/>
      <c r="S107" s="4"/>
      <c r="T107" s="4"/>
      <c r="U107" s="4"/>
      <c r="V107" s="4"/>
      <c r="W107" s="4"/>
      <c r="X107" s="4"/>
      <c r="Y107" s="4"/>
      <c r="Z107" s="4"/>
      <c r="AA107" s="4"/>
      <c r="AB107" s="4"/>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row>
    <row r="108" spans="2:109" ht="14.4" x14ac:dyDescent="0.3">
      <c r="B108" s="54"/>
      <c r="C108" s="55"/>
      <c r="D108" s="55"/>
      <c r="E108" s="44">
        <f t="shared" si="104"/>
        <v>4.3499999999999988</v>
      </c>
      <c r="F108" s="45">
        <f t="shared" ref="F108" si="111">EXP(-IRate*E108)</f>
        <v>0.8776564929487386</v>
      </c>
      <c r="G108" s="46" cm="1">
        <f t="array" aca="1" ref="G108" ca="1">CubicSpline(Tenors,Spreads,E108)</f>
        <v>8.1786373131351609E-3</v>
      </c>
      <c r="H108" s="47" cm="1">
        <f t="array" ref="H108">IF(Method="CubicSpline",CubicSpline(Tenors,HRs,E108),FindHR(E108,Tenors,HRs,Method))</f>
        <v>2.8821814979900731E-2</v>
      </c>
      <c r="I108" s="46">
        <f t="shared" si="86"/>
        <v>0.93985602790857103</v>
      </c>
      <c r="J108" s="47">
        <f t="shared" si="87"/>
        <v>6.0143972091428965E-2</v>
      </c>
      <c r="K108" s="48">
        <f t="shared" si="88"/>
        <v>1.35539421567199E-3</v>
      </c>
      <c r="L108" s="48">
        <f t="shared" ca="1" si="83"/>
        <v>0.94242859809397528</v>
      </c>
      <c r="M108" s="49">
        <f t="shared" ca="1" si="84"/>
        <v>5.7571401906024722E-2</v>
      </c>
      <c r="N108" s="42"/>
      <c r="O108" s="42"/>
      <c r="P108" s="42"/>
      <c r="Q108" s="42"/>
      <c r="R108" s="35"/>
      <c r="S108" s="4"/>
      <c r="T108" s="4"/>
      <c r="U108" s="4"/>
      <c r="V108" s="4"/>
      <c r="W108" s="4"/>
      <c r="X108" s="4"/>
      <c r="Y108" s="4"/>
      <c r="Z108" s="4"/>
      <c r="AA108" s="4"/>
      <c r="AB108" s="4"/>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row>
    <row r="109" spans="2:109" ht="14.4" x14ac:dyDescent="0.3">
      <c r="B109" s="54"/>
      <c r="C109" s="55"/>
      <c r="D109" s="55"/>
      <c r="E109" s="44">
        <f t="shared" si="104"/>
        <v>4.3999999999999986</v>
      </c>
      <c r="F109" s="45">
        <f t="shared" ref="F109" si="112">EXP(-IRate*E109)</f>
        <v>0.87634099507937335</v>
      </c>
      <c r="G109" s="46" cm="1">
        <f t="array" aca="1" ref="G109" ca="1">CubicSpline(Tenors,Spreads,E109)</f>
        <v>8.2650906049019108E-3</v>
      </c>
      <c r="H109" s="47" cm="1">
        <f t="array" ref="H109">IF(Method="CubicSpline",CubicSpline(Tenors,HRs,E109),FindHR(E109,Tenors,HRs,Method))</f>
        <v>2.8633837053669529E-2</v>
      </c>
      <c r="I109" s="46">
        <f t="shared" si="86"/>
        <v>0.93851140646218101</v>
      </c>
      <c r="J109" s="47">
        <f t="shared" si="87"/>
        <v>6.1488593537818992E-2</v>
      </c>
      <c r="K109" s="48">
        <f t="shared" si="88"/>
        <v>1.3446214463900263E-3</v>
      </c>
      <c r="L109" s="48">
        <f t="shared" ca="1" si="83"/>
        <v>0.94118960703801613</v>
      </c>
      <c r="M109" s="49">
        <f t="shared" ca="1" si="84"/>
        <v>5.8810392961983871E-2</v>
      </c>
      <c r="N109" s="42"/>
      <c r="O109" s="42"/>
      <c r="P109" s="42"/>
      <c r="Q109" s="42"/>
      <c r="R109" s="35"/>
      <c r="S109" s="4"/>
      <c r="T109" s="4"/>
      <c r="U109" s="4"/>
      <c r="V109" s="4"/>
      <c r="W109" s="4"/>
      <c r="X109" s="4"/>
      <c r="Y109" s="4"/>
      <c r="Z109" s="4"/>
      <c r="AA109" s="4"/>
      <c r="AB109" s="4"/>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row>
    <row r="110" spans="2:109" ht="14.4" x14ac:dyDescent="0.3">
      <c r="B110" s="54"/>
      <c r="C110" s="55"/>
      <c r="D110" s="55"/>
      <c r="E110" s="44">
        <f t="shared" si="104"/>
        <v>4.4499999999999984</v>
      </c>
      <c r="F110" s="45">
        <f t="shared" ref="F110" si="113">EXP(-IRate*E110)</f>
        <v>0.87502746897761674</v>
      </c>
      <c r="G110" s="46" cm="1">
        <f t="array" aca="1" ref="G110" ca="1">CubicSpline(Tenors,Spreads,E110)</f>
        <v>8.3495083522925166E-3</v>
      </c>
      <c r="H110" s="47" cm="1">
        <f t="array" ref="H110">IF(Method="CubicSpline",CubicSpline(Tenors,HRs,E110),FindHR(E110,Tenors,HRs,Method))</f>
        <v>2.8445859127438328E-2</v>
      </c>
      <c r="I110" s="46">
        <f t="shared" si="86"/>
        <v>0.93717751711486907</v>
      </c>
      <c r="J110" s="47">
        <f t="shared" si="87"/>
        <v>6.2822482885130926E-2</v>
      </c>
      <c r="K110" s="48">
        <f t="shared" si="88"/>
        <v>1.333889347311934E-3</v>
      </c>
      <c r="L110" s="48">
        <f t="shared" ca="1" si="83"/>
        <v>0.93995289161273465</v>
      </c>
      <c r="M110" s="49">
        <f t="shared" ca="1" si="84"/>
        <v>6.0047108387265347E-2</v>
      </c>
      <c r="N110" s="42"/>
      <c r="O110" s="42"/>
      <c r="P110" s="42"/>
      <c r="Q110" s="42"/>
      <c r="R110" s="35"/>
      <c r="S110" s="4"/>
      <c r="T110" s="4"/>
      <c r="U110" s="4"/>
      <c r="V110" s="4"/>
      <c r="W110" s="4"/>
      <c r="X110" s="4"/>
      <c r="Y110" s="4"/>
      <c r="Z110" s="4"/>
      <c r="AA110" s="4"/>
      <c r="AB110" s="4"/>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row>
    <row r="111" spans="2:109" ht="14.4" x14ac:dyDescent="0.3">
      <c r="B111" s="54"/>
      <c r="C111" s="55"/>
      <c r="D111" s="55"/>
      <c r="E111" s="44">
        <f t="shared" si="104"/>
        <v>4.4999999999999982</v>
      </c>
      <c r="F111" s="45">
        <f t="shared" ref="F111" si="114">EXP(-IRate*E111)</f>
        <v>0.87371591168803453</v>
      </c>
      <c r="G111" s="46" cm="1">
        <f t="array" aca="1" ref="G111" ca="1">CubicSpline(Tenors,Spreads,E111)</f>
        <v>8.4320881423991349E-3</v>
      </c>
      <c r="H111" s="47" cm="1">
        <f t="array" ref="H111">IF(Method="CubicSpline",CubicSpline(Tenors,HRs,E111),FindHR(E111,Tenors,HRs,Method))</f>
        <v>2.8257881201207122E-2</v>
      </c>
      <c r="I111" s="46">
        <f t="shared" si="86"/>
        <v>0.93585431955682197</v>
      </c>
      <c r="J111" s="47">
        <f t="shared" si="87"/>
        <v>6.4145680443178033E-2</v>
      </c>
      <c r="K111" s="48">
        <f t="shared" si="88"/>
        <v>1.3231975580471067E-3</v>
      </c>
      <c r="L111" s="48">
        <f t="shared" ca="1" si="83"/>
        <v>0.93871753373853506</v>
      </c>
      <c r="M111" s="49">
        <f t="shared" ca="1" si="84"/>
        <v>6.1282466261464941E-2</v>
      </c>
      <c r="N111" s="42"/>
      <c r="O111" s="42"/>
      <c r="P111" s="42"/>
      <c r="Q111" s="42"/>
      <c r="R111" s="35"/>
      <c r="S111" s="4"/>
      <c r="T111" s="4"/>
      <c r="U111" s="4"/>
      <c r="V111" s="4"/>
      <c r="W111" s="4"/>
      <c r="X111" s="4"/>
      <c r="Y111" s="4"/>
      <c r="Z111" s="4"/>
      <c r="AA111" s="4"/>
      <c r="AB111" s="4"/>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row>
    <row r="112" spans="2:109" ht="14.4" x14ac:dyDescent="0.3">
      <c r="B112" s="54"/>
      <c r="C112" s="55"/>
      <c r="D112" s="55"/>
      <c r="E112" s="44">
        <f t="shared" si="104"/>
        <v>4.549999999999998</v>
      </c>
      <c r="F112" s="45">
        <f t="shared" ref="F112" si="115">EXP(-IRate*E112)</f>
        <v>0.87240632025962217</v>
      </c>
      <c r="G112" s="46" cm="1">
        <f t="array" aca="1" ref="G112" ca="1">CubicSpline(Tenors,Spreads,E112)</f>
        <v>8.5130261691631088E-3</v>
      </c>
      <c r="H112" s="47" cm="1">
        <f t="array" ref="H112">IF(Method="CubicSpline",CubicSpline(Tenors,HRs,E112),FindHR(E112,Tenors,HRs,Method))</f>
        <v>2.8069903274975921E-2</v>
      </c>
      <c r="I112" s="46">
        <f t="shared" si="86"/>
        <v>0.9345417738365901</v>
      </c>
      <c r="J112" s="47">
        <f t="shared" si="87"/>
        <v>6.5458226163409905E-2</v>
      </c>
      <c r="K112" s="48">
        <f t="shared" si="88"/>
        <v>1.3125457202318724E-3</v>
      </c>
      <c r="L112" s="48">
        <f t="shared" ca="1" si="83"/>
        <v>0.93748256830714183</v>
      </c>
      <c r="M112" s="49">
        <f t="shared" ca="1" si="84"/>
        <v>6.2517431692858172E-2</v>
      </c>
      <c r="N112" s="42"/>
      <c r="O112" s="42"/>
      <c r="P112" s="42"/>
      <c r="Q112" s="42"/>
      <c r="R112" s="35"/>
      <c r="S112" s="4"/>
      <c r="T112" s="4"/>
      <c r="U112" s="4"/>
      <c r="V112" s="4"/>
      <c r="W112" s="4"/>
      <c r="X112" s="4"/>
      <c r="Y112" s="4"/>
      <c r="Z112" s="4"/>
      <c r="AA112" s="4"/>
      <c r="AB112" s="4"/>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row>
    <row r="113" spans="2:109" ht="14.4" x14ac:dyDescent="0.3">
      <c r="B113" s="54"/>
      <c r="C113" s="55"/>
      <c r="D113" s="55"/>
      <c r="E113" s="44">
        <f t="shared" si="104"/>
        <v>4.5999999999999979</v>
      </c>
      <c r="F113" s="45">
        <f t="shared" ref="F113" si="116">EXP(-IRate*E113)</f>
        <v>0.87109869174579846</v>
      </c>
      <c r="G113" s="46" cm="1">
        <f t="array" aca="1" ref="G113" ca="1">CubicSpline(Tenors,Spreads,E113)</f>
        <v>8.5925190959126093E-3</v>
      </c>
      <c r="H113" s="47" cm="1">
        <f t="array" ref="H113">IF(Method="CubicSpline",CubicSpline(Tenors,HRs,E113),FindHR(E113,Tenors,HRs,Method))</f>
        <v>2.7881925348744719E-2</v>
      </c>
      <c r="I113" s="46">
        <f t="shared" si="86"/>
        <v>0.93323984035908059</v>
      </c>
      <c r="J113" s="47">
        <f t="shared" si="87"/>
        <v>6.6760159640919414E-2</v>
      </c>
      <c r="K113" s="48">
        <f t="shared" si="88"/>
        <v>1.3019334775095093E-3</v>
      </c>
      <c r="L113" s="48">
        <f t="shared" ca="1" si="83"/>
        <v>0.93624697068879825</v>
      </c>
      <c r="M113" s="49">
        <f t="shared" ca="1" si="84"/>
        <v>6.3753029311201748E-2</v>
      </c>
      <c r="N113" s="42"/>
      <c r="O113" s="42"/>
      <c r="P113" s="42"/>
      <c r="Q113" s="42"/>
      <c r="R113" s="35"/>
      <c r="S113" s="4"/>
      <c r="T113" s="4"/>
      <c r="U113" s="4"/>
      <c r="V113" s="4"/>
      <c r="W113" s="4"/>
      <c r="X113" s="4"/>
      <c r="Y113" s="4"/>
      <c r="Z113" s="4"/>
      <c r="AA113" s="4"/>
      <c r="AB113" s="4"/>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row>
    <row r="114" spans="2:109" ht="14.4" x14ac:dyDescent="0.3">
      <c r="B114" s="54"/>
      <c r="C114" s="55"/>
      <c r="D114" s="55"/>
      <c r="E114" s="44">
        <f t="shared" si="104"/>
        <v>4.6499999999999977</v>
      </c>
      <c r="F114" s="45">
        <f t="shared" ref="F114" si="117">EXP(-IRate*E114)</f>
        <v>0.86979302320439855</v>
      </c>
      <c r="G114" s="46" cm="1">
        <f t="array" aca="1" ref="G114" ca="1">CubicSpline(Tenors,Spreads,E114)</f>
        <v>8.6707628771132243E-3</v>
      </c>
      <c r="H114" s="47" cm="1">
        <f t="array" ref="H114">IF(Method="CubicSpline",CubicSpline(Tenors,HRs,E114),FindHR(E114,Tenors,HRs,Method))</f>
        <v>2.7693947422513517E-2</v>
      </c>
      <c r="I114" s="46">
        <f t="shared" si="86"/>
        <v>0.93194847988356988</v>
      </c>
      <c r="J114" s="47">
        <f t="shared" si="87"/>
        <v>6.805152011643012E-2</v>
      </c>
      <c r="K114" s="48">
        <f t="shared" si="88"/>
        <v>1.2913604755107055E-3</v>
      </c>
      <c r="L114" s="48">
        <f t="shared" ca="1" si="83"/>
        <v>0.93500966551505216</v>
      </c>
      <c r="M114" s="49">
        <f t="shared" ca="1" si="84"/>
        <v>6.4990334484947843E-2</v>
      </c>
      <c r="N114" s="42"/>
      <c r="O114" s="42"/>
      <c r="P114" s="42"/>
      <c r="Q114" s="42"/>
      <c r="R114" s="35"/>
      <c r="S114" s="4"/>
      <c r="T114" s="4"/>
      <c r="U114" s="4"/>
      <c r="V114" s="4"/>
      <c r="W114" s="4"/>
      <c r="X114" s="4"/>
      <c r="Y114" s="4"/>
      <c r="Z114" s="4"/>
      <c r="AA114" s="4"/>
      <c r="AB114" s="4"/>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row>
    <row r="115" spans="2:109" ht="14.4" x14ac:dyDescent="0.3">
      <c r="B115" s="54"/>
      <c r="C115" s="55"/>
      <c r="D115" s="55"/>
      <c r="E115" s="44">
        <f t="shared" si="104"/>
        <v>4.6999999999999975</v>
      </c>
      <c r="F115" s="45">
        <f t="shared" ref="F115" si="118">EXP(-IRate*E115)</f>
        <v>0.86848931169766797</v>
      </c>
      <c r="G115" s="46" cm="1">
        <f t="array" aca="1" ref="G115" ca="1">CubicSpline(Tenors,Spreads,E115)</f>
        <v>8.7479544132404059E-3</v>
      </c>
      <c r="H115" s="47" cm="1">
        <f t="array" ref="H115">IF(Method="CubicSpline",CubicSpline(Tenors,HRs,E115),FindHR(E115,Tenors,HRs,Method))</f>
        <v>2.7505969496282315E-2</v>
      </c>
      <c r="I115" s="46">
        <f t="shared" si="86"/>
        <v>0.93066765352173608</v>
      </c>
      <c r="J115" s="47">
        <f t="shared" si="87"/>
        <v>6.9332346478263918E-2</v>
      </c>
      <c r="K115" s="48">
        <f t="shared" si="88"/>
        <v>1.2808263618337978E-3</v>
      </c>
      <c r="L115" s="48">
        <f t="shared" ca="1" si="83"/>
        <v>0.93376951523474361</v>
      </c>
      <c r="M115" s="49">
        <f t="shared" ca="1" si="84"/>
        <v>6.6230484765256392E-2</v>
      </c>
      <c r="N115" s="42"/>
      <c r="O115" s="42"/>
      <c r="P115" s="42"/>
      <c r="Q115" s="42"/>
      <c r="R115" s="35"/>
      <c r="S115" s="4"/>
      <c r="T115" s="4"/>
      <c r="U115" s="4"/>
      <c r="V115" s="4"/>
      <c r="W115" s="4"/>
      <c r="X115" s="4"/>
      <c r="Y115" s="4"/>
      <c r="Z115" s="4"/>
      <c r="AA115" s="4"/>
      <c r="AB115" s="4"/>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row>
    <row r="116" spans="2:109" ht="14.4" x14ac:dyDescent="0.3">
      <c r="B116" s="54"/>
      <c r="C116" s="55"/>
      <c r="D116" s="55"/>
      <c r="E116" s="44">
        <f t="shared" si="104"/>
        <v>4.7499999999999973</v>
      </c>
      <c r="F116" s="45">
        <f t="shared" ref="F116" si="119">EXP(-IRate*E116)</f>
        <v>0.86718755429225503</v>
      </c>
      <c r="G116" s="46" cm="1">
        <f t="array" aca="1" ref="G116" ca="1">CubicSpline(Tenors,Spreads,E116)</f>
        <v>8.8242895391203759E-3</v>
      </c>
      <c r="H116" s="47" cm="1">
        <f t="array" ref="H116">IF(Method="CubicSpline",CubicSpline(Tenors,HRs,E116),FindHR(E116,Tenors,HRs,Method))</f>
        <v>2.7317991570051114E-2</v>
      </c>
      <c r="I116" s="46">
        <f t="shared" si="86"/>
        <v>0.92939732273571019</v>
      </c>
      <c r="J116" s="47">
        <f t="shared" si="87"/>
        <v>7.0602677264289815E-2</v>
      </c>
      <c r="K116" s="48">
        <f t="shared" si="88"/>
        <v>1.2703307860258972E-3</v>
      </c>
      <c r="L116" s="48">
        <f t="shared" ca="1" si="83"/>
        <v>0.93252533507559088</v>
      </c>
      <c r="M116" s="49">
        <f t="shared" ca="1" si="84"/>
        <v>6.7474664924409122E-2</v>
      </c>
      <c r="N116" s="42"/>
      <c r="O116" s="42"/>
      <c r="P116" s="42"/>
      <c r="Q116" s="42"/>
      <c r="R116" s="35"/>
      <c r="S116" s="4"/>
      <c r="T116" s="4"/>
      <c r="U116" s="4"/>
      <c r="V116" s="4"/>
      <c r="W116" s="4"/>
      <c r="X116" s="4"/>
      <c r="Y116" s="4"/>
      <c r="Z116" s="4"/>
      <c r="AA116" s="4"/>
      <c r="AB116" s="4"/>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row>
    <row r="117" spans="2:109" ht="14.4" x14ac:dyDescent="0.3">
      <c r="B117" s="54"/>
      <c r="C117" s="55"/>
      <c r="D117" s="55"/>
      <c r="E117" s="44">
        <f t="shared" si="104"/>
        <v>4.7999999999999972</v>
      </c>
      <c r="F117" s="45">
        <f t="shared" ref="F117" si="120">EXP(-IRate*E117)</f>
        <v>0.8658877480592051</v>
      </c>
      <c r="G117" s="46" cm="1">
        <f t="array" aca="1" ref="G117" ca="1">CubicSpline(Tenors,Spreads,E117)</f>
        <v>8.8999652712856824E-3</v>
      </c>
      <c r="H117" s="47" cm="1">
        <f t="array" ref="H117">IF(Method="CubicSpline",CubicSpline(Tenors,HRs,E117),FindHR(E117,Tenors,HRs,Method))</f>
        <v>2.7130013643819909E-2</v>
      </c>
      <c r="I117" s="46">
        <f t="shared" si="86"/>
        <v>0.92813744933614617</v>
      </c>
      <c r="J117" s="47">
        <f t="shared" si="87"/>
        <v>7.186255066385383E-2</v>
      </c>
      <c r="K117" s="48">
        <f t="shared" si="88"/>
        <v>1.2598733995640155E-3</v>
      </c>
      <c r="L117" s="48">
        <f t="shared" ca="1" si="83"/>
        <v>0.93127587711323778</v>
      </c>
      <c r="M117" s="49">
        <f t="shared" ca="1" si="84"/>
        <v>6.8724122886762218E-2</v>
      </c>
      <c r="N117" s="42"/>
      <c r="O117" s="42"/>
      <c r="P117" s="42"/>
      <c r="Q117" s="42"/>
      <c r="R117" s="35"/>
      <c r="S117" s="4"/>
      <c r="T117" s="4"/>
      <c r="U117" s="4"/>
      <c r="V117" s="4"/>
      <c r="W117" s="4"/>
      <c r="X117" s="4"/>
      <c r="Y117" s="4"/>
      <c r="Z117" s="4"/>
      <c r="AA117" s="4"/>
      <c r="AB117" s="4"/>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row>
    <row r="118" spans="2:109" ht="14.4" x14ac:dyDescent="0.3">
      <c r="B118" s="54"/>
      <c r="C118" s="55"/>
      <c r="D118" s="55"/>
      <c r="E118" s="44">
        <f t="shared" si="104"/>
        <v>4.849999999999997</v>
      </c>
      <c r="F118" s="45">
        <f t="shared" ref="F118" si="121">EXP(-IRate*E118)</f>
        <v>0.86458989007395359</v>
      </c>
      <c r="G118" s="46" cm="1">
        <f t="array" aca="1" ref="G118" ca="1">CubicSpline(Tenors,Spreads,E118)</f>
        <v>8.9751778009014033E-3</v>
      </c>
      <c r="H118" s="47" cm="1">
        <f t="array" ref="H118">IF(Method="CubicSpline",CubicSpline(Tenors,HRs,E118),FindHR(E118,Tenors,HRs,Method))</f>
        <v>2.6942035717588707E-2</v>
      </c>
      <c r="I118" s="46">
        <f t="shared" si="86"/>
        <v>0.92688799548031109</v>
      </c>
      <c r="J118" s="47">
        <f t="shared" si="87"/>
        <v>7.3112004519688911E-2</v>
      </c>
      <c r="K118" s="48">
        <f t="shared" si="88"/>
        <v>1.249453855835081E-3</v>
      </c>
      <c r="L118" s="48">
        <f t="shared" ca="1" si="83"/>
        <v>0.93001984542986016</v>
      </c>
      <c r="M118" s="49">
        <f t="shared" ca="1" si="84"/>
        <v>6.9980154570139841E-2</v>
      </c>
      <c r="N118" s="42"/>
      <c r="O118" s="42"/>
      <c r="P118" s="42"/>
      <c r="Q118" s="42"/>
      <c r="R118" s="35"/>
      <c r="S118" s="4"/>
      <c r="T118" s="4"/>
      <c r="U118" s="4"/>
      <c r="V118" s="4"/>
      <c r="W118" s="4"/>
      <c r="X118" s="4"/>
      <c r="Y118" s="4"/>
      <c r="Z118" s="4"/>
      <c r="AA118" s="4"/>
      <c r="AB118" s="4"/>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row>
    <row r="119" spans="2:109" ht="14.4" x14ac:dyDescent="0.3">
      <c r="B119" s="54"/>
      <c r="C119" s="55"/>
      <c r="D119" s="55"/>
      <c r="E119" s="44">
        <f t="shared" si="104"/>
        <v>4.8999999999999968</v>
      </c>
      <c r="F119" s="45">
        <f t="shared" ref="F119" si="122">EXP(-IRate*E119)</f>
        <v>0.86329397741631952</v>
      </c>
      <c r="G119" s="46" cm="1">
        <f t="array" aca="1" ref="G119" ca="1">CubicSpline(Tenors,Spreads,E119)</f>
        <v>9.0501234364255886E-3</v>
      </c>
      <c r="H119" s="47" cm="1">
        <f t="array" ref="H119">IF(Method="CubicSpline",CubicSpline(Tenors,HRs,E119),FindHR(E119,Tenors,HRs,Method))</f>
        <v>2.6754057791357505E-2</v>
      </c>
      <c r="I119" s="46">
        <f t="shared" si="86"/>
        <v>0.92564892367019302</v>
      </c>
      <c r="J119" s="47">
        <f t="shared" si="87"/>
        <v>7.4351076329806975E-2</v>
      </c>
      <c r="K119" s="48">
        <f t="shared" si="88"/>
        <v>1.2390718101180642E-3</v>
      </c>
      <c r="L119" s="48">
        <f t="shared" ca="1" si="83"/>
        <v>0.92875588973573819</v>
      </c>
      <c r="M119" s="49">
        <f t="shared" ca="1" si="84"/>
        <v>7.1244110264261806E-2</v>
      </c>
      <c r="N119" s="42"/>
      <c r="O119" s="42"/>
      <c r="P119" s="42"/>
      <c r="Q119" s="42"/>
      <c r="R119" s="35"/>
      <c r="S119" s="4"/>
      <c r="T119" s="4"/>
      <c r="U119" s="4"/>
      <c r="V119" s="4"/>
      <c r="W119" s="4"/>
      <c r="X119" s="4"/>
      <c r="Y119" s="4"/>
      <c r="Z119" s="4"/>
      <c r="AA119" s="4"/>
      <c r="AB119" s="4"/>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row>
    <row r="120" spans="2:109" ht="14.4" x14ac:dyDescent="0.3">
      <c r="B120" s="54"/>
      <c r="C120" s="55"/>
      <c r="D120" s="55"/>
      <c r="E120" s="44">
        <f t="shared" si="104"/>
        <v>4.9499999999999966</v>
      </c>
      <c r="F120" s="45">
        <f t="shared" ref="F120" si="123">EXP(-IRate*E120)</f>
        <v>0.86200000717049885</v>
      </c>
      <c r="G120" s="46" cm="1">
        <f t="array" aca="1" ref="G120" ca="1">CubicSpline(Tenors,Spreads,E120)</f>
        <v>9.1249987816376475E-3</v>
      </c>
      <c r="H120" s="47" cm="1">
        <f t="array" ref="H120">IF(Method="CubicSpline",CubicSpline(Tenors,HRs,E120),FindHR(E120,Tenors,HRs,Method))</f>
        <v>2.6566079865126303E-2</v>
      </c>
      <c r="I120" s="46">
        <f t="shared" si="86"/>
        <v>0.92442019675062836</v>
      </c>
      <c r="J120" s="47">
        <f t="shared" si="87"/>
        <v>7.5579803249371635E-2</v>
      </c>
      <c r="K120" s="48">
        <f t="shared" si="88"/>
        <v>1.22872691956466E-3</v>
      </c>
      <c r="L120" s="48">
        <f t="shared" ca="1" si="83"/>
        <v>0.92748260448514452</v>
      </c>
      <c r="M120" s="49">
        <f t="shared" ca="1" si="84"/>
        <v>7.2517395514855476E-2</v>
      </c>
      <c r="N120" s="42"/>
      <c r="O120" s="42"/>
      <c r="P120" s="42"/>
      <c r="Q120" s="42"/>
      <c r="R120" s="35"/>
      <c r="S120" s="4"/>
      <c r="T120" s="4"/>
      <c r="U120" s="4"/>
      <c r="V120" s="4"/>
      <c r="W120" s="4"/>
      <c r="X120" s="4"/>
      <c r="Y120" s="4"/>
      <c r="Z120" s="4"/>
      <c r="AA120" s="4"/>
      <c r="AB120" s="4"/>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row>
    <row r="121" spans="2:109" ht="14.4" x14ac:dyDescent="0.3">
      <c r="B121" s="54"/>
      <c r="C121" s="55"/>
      <c r="D121" s="55"/>
      <c r="E121" s="44">
        <v>5</v>
      </c>
      <c r="F121" s="45">
        <f t="shared" ref="F121" si="124">EXP(-IRate*E121)</f>
        <v>0.86070797642505781</v>
      </c>
      <c r="G121" s="46" cm="1">
        <f t="array" aca="1" ref="G121" ca="1">CubicSpline(Tenors,Spreads,E121)</f>
        <v>9.2000002041459084E-3</v>
      </c>
      <c r="H121" s="47" cm="1">
        <f t="array" ref="H121">IF(Method="CubicSpline",CubicSpline(Tenors,HRs,E121),FindHR(E121,Tenors,HRs,Method))</f>
        <v>2.6378101938895088E-2</v>
      </c>
      <c r="I121" s="46">
        <f t="shared" si="86"/>
        <v>0.92320177790744751</v>
      </c>
      <c r="J121" s="47">
        <f t="shared" si="87"/>
        <v>7.6798222092552493E-2</v>
      </c>
      <c r="K121" s="48">
        <f t="shared" si="88"/>
        <v>1.2184188431808574E-3</v>
      </c>
      <c r="L121" s="48">
        <f t="shared" ca="1" si="83"/>
        <v>0.92619853342607494</v>
      </c>
      <c r="M121" s="49">
        <f t="shared" ca="1" si="84"/>
        <v>7.3801466573925056E-2</v>
      </c>
      <c r="N121" s="42"/>
      <c r="O121" s="42"/>
      <c r="P121" s="42"/>
      <c r="Q121" s="42"/>
      <c r="R121" s="35"/>
      <c r="S121" s="4"/>
      <c r="T121" s="4"/>
      <c r="U121" s="4"/>
      <c r="V121" s="4"/>
      <c r="W121" s="4"/>
      <c r="X121" s="4"/>
      <c r="Y121" s="4"/>
      <c r="Z121" s="4"/>
      <c r="AA121" s="4"/>
      <c r="AB121" s="4"/>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row>
    <row r="122" spans="2:109" ht="14.4" x14ac:dyDescent="0.3">
      <c r="B122" s="54"/>
      <c r="C122" s="55"/>
      <c r="D122" s="55"/>
      <c r="E122" s="44">
        <f t="shared" ref="E122:E160" si="125">E121+0.05</f>
        <v>5.05</v>
      </c>
      <c r="F122" s="45">
        <f t="shared" ref="F122" si="126">EXP(-IRate*E122)</f>
        <v>0.85941788227292693</v>
      </c>
      <c r="G122" s="46" cm="1">
        <f t="array" aca="1" ref="G122" ca="1">CubicSpline(Tenors,Spreads,E122)</f>
        <v>9.2752847532442395E-3</v>
      </c>
      <c r="H122" s="47" cm="1">
        <f t="array" ref="H122">IF(Method="CubicSpline",CubicSpline(Tenors,HRs,E122),FindHR(E122,Tenors,HRs,Method))</f>
        <v>2.676384682928265E-2</v>
      </c>
      <c r="I122" s="46">
        <f t="shared" si="86"/>
        <v>0.92196718260585286</v>
      </c>
      <c r="J122" s="47">
        <f t="shared" si="87"/>
        <v>7.8032817394147136E-2</v>
      </c>
      <c r="K122" s="48">
        <f t="shared" si="88"/>
        <v>1.2345953015946431E-3</v>
      </c>
      <c r="L122" s="48">
        <f t="shared" ca="1" si="83"/>
        <v>0.92490247449506013</v>
      </c>
      <c r="M122" s="49">
        <f t="shared" ca="1" si="84"/>
        <v>7.5097525504939866E-2</v>
      </c>
      <c r="N122" s="42"/>
      <c r="O122" s="42"/>
      <c r="P122" s="42"/>
      <c r="Q122" s="42"/>
      <c r="R122" s="35"/>
      <c r="S122" s="4"/>
      <c r="T122" s="4"/>
      <c r="U122" s="4"/>
      <c r="V122" s="4"/>
      <c r="W122" s="4"/>
      <c r="X122" s="4"/>
      <c r="Y122" s="4"/>
      <c r="Z122" s="4"/>
      <c r="AA122" s="4"/>
      <c r="AB122" s="4"/>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row>
    <row r="123" spans="2:109" ht="14.4" x14ac:dyDescent="0.3">
      <c r="B123" s="54"/>
      <c r="C123" s="55"/>
      <c r="D123" s="55"/>
      <c r="E123" s="44">
        <f t="shared" si="125"/>
        <v>5.0999999999999996</v>
      </c>
      <c r="F123" s="45">
        <f t="shared" ref="F123" si="127">EXP(-IRate*E123)</f>
        <v>0.8581297218113938</v>
      </c>
      <c r="G123" s="46" cm="1">
        <f t="array" aca="1" ref="G123" ca="1">CubicSpline(Tenors,Spreads,E123)</f>
        <v>9.3508474405091403E-3</v>
      </c>
      <c r="H123" s="47" cm="1">
        <f t="array" ref="H123">IF(Method="CubicSpline",CubicSpline(Tenors,HRs,E123),FindHR(E123,Tenors,HRs,Method))</f>
        <v>2.7149591719670213E-2</v>
      </c>
      <c r="I123" s="46">
        <f t="shared" si="86"/>
        <v>0.92071648007015994</v>
      </c>
      <c r="J123" s="47">
        <f t="shared" si="87"/>
        <v>7.9283519929840063E-2</v>
      </c>
      <c r="K123" s="48">
        <f t="shared" si="88"/>
        <v>1.2507025356929269E-3</v>
      </c>
      <c r="L123" s="48">
        <f t="shared" ca="1" si="83"/>
        <v>0.92359445680723284</v>
      </c>
      <c r="M123" s="49">
        <f t="shared" ca="1" si="84"/>
        <v>7.6405543192767156E-2</v>
      </c>
      <c r="N123" s="42"/>
      <c r="O123" s="42"/>
      <c r="P123" s="42"/>
      <c r="Q123" s="42"/>
      <c r="R123" s="35"/>
      <c r="S123" s="4"/>
      <c r="T123" s="4"/>
      <c r="U123" s="4"/>
      <c r="V123" s="4"/>
      <c r="W123" s="4"/>
      <c r="X123" s="4"/>
      <c r="Y123" s="4"/>
      <c r="Z123" s="4"/>
      <c r="AA123" s="4"/>
      <c r="AB123" s="4"/>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row>
    <row r="124" spans="2:109" ht="14.4" x14ac:dyDescent="0.3">
      <c r="B124" s="54"/>
      <c r="C124" s="55"/>
      <c r="D124" s="55"/>
      <c r="E124" s="44">
        <f t="shared" si="125"/>
        <v>5.1499999999999995</v>
      </c>
      <c r="F124" s="45">
        <f t="shared" ref="F124" si="128">EXP(-IRate*E124)</f>
        <v>0.85684349214209676</v>
      </c>
      <c r="G124" s="46" cm="1">
        <f t="array" aca="1" ref="G124" ca="1">CubicSpline(Tenors,Spreads,E124)</f>
        <v>9.4266457903993163E-3</v>
      </c>
      <c r="H124" s="47" cm="1">
        <f t="array" ref="H124">IF(Method="CubicSpline",CubicSpline(Tenors,HRs,E124),FindHR(E124,Tenors,HRs,Method))</f>
        <v>2.7535336610057776E-2</v>
      </c>
      <c r="I124" s="46">
        <f t="shared" si="86"/>
        <v>0.91944974036279858</v>
      </c>
      <c r="J124" s="47">
        <f t="shared" si="87"/>
        <v>8.0550259637201416E-2</v>
      </c>
      <c r="K124" s="48">
        <f t="shared" si="88"/>
        <v>1.2667397073613529E-3</v>
      </c>
      <c r="L124" s="48">
        <f t="shared" ca="1" si="83"/>
        <v>0.92227480837087839</v>
      </c>
      <c r="M124" s="49">
        <f t="shared" ca="1" si="84"/>
        <v>7.7725191629121615E-2</v>
      </c>
      <c r="N124" s="42"/>
      <c r="O124" s="42"/>
      <c r="P124" s="42"/>
      <c r="Q124" s="42"/>
      <c r="R124" s="35"/>
      <c r="S124" s="4"/>
      <c r="T124" s="4"/>
      <c r="U124" s="4"/>
      <c r="V124" s="4"/>
      <c r="W124" s="4"/>
      <c r="X124" s="4"/>
      <c r="Y124" s="4"/>
      <c r="Z124" s="4"/>
      <c r="AA124" s="4"/>
      <c r="AB124" s="4"/>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row>
    <row r="125" spans="2:109" ht="14.4" x14ac:dyDescent="0.3">
      <c r="B125" s="54"/>
      <c r="C125" s="55"/>
      <c r="D125" s="55"/>
      <c r="E125" s="44">
        <f t="shared" si="125"/>
        <v>5.1999999999999993</v>
      </c>
      <c r="F125" s="45">
        <f t="shared" ref="F125" si="129">EXP(-IRate*E125)</f>
        <v>0.85555919037101846</v>
      </c>
      <c r="G125" s="46" cm="1">
        <f t="array" aca="1" ref="G125" ca="1">CubicSpline(Tenors,Spreads,E125)</f>
        <v>9.5026363610014493E-3</v>
      </c>
      <c r="H125" s="47" cm="1">
        <f t="array" ref="H125">IF(Method="CubicSpline",CubicSpline(Tenors,HRs,E125),FindHR(E125,Tenors,HRs,Method))</f>
        <v>2.7921081500445342E-2</v>
      </c>
      <c r="I125" s="46">
        <f t="shared" si="86"/>
        <v>0.91816703437777503</v>
      </c>
      <c r="J125" s="47">
        <f t="shared" si="87"/>
        <v>8.1832965622224974E-2</v>
      </c>
      <c r="K125" s="48">
        <f t="shared" si="88"/>
        <v>1.2827059850235578E-3</v>
      </c>
      <c r="L125" s="48">
        <f t="shared" ca="1" si="83"/>
        <v>0.92094387682796131</v>
      </c>
      <c r="M125" s="49">
        <f t="shared" ca="1" si="84"/>
        <v>7.9056123172038695E-2</v>
      </c>
      <c r="N125" s="42"/>
      <c r="O125" s="42"/>
      <c r="P125" s="42"/>
      <c r="Q125" s="42"/>
      <c r="R125" s="35"/>
      <c r="S125" s="4"/>
      <c r="T125" s="4"/>
      <c r="U125" s="4"/>
      <c r="V125" s="4"/>
      <c r="W125" s="4"/>
      <c r="X125" s="4"/>
      <c r="Y125" s="4"/>
      <c r="Z125" s="4"/>
      <c r="AA125" s="4"/>
      <c r="AB125" s="4"/>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row>
    <row r="126" spans="2:109" ht="14.4" x14ac:dyDescent="0.3">
      <c r="B126" s="54"/>
      <c r="C126" s="55"/>
      <c r="D126" s="55"/>
      <c r="E126" s="44">
        <f t="shared" si="125"/>
        <v>5.2499999999999991</v>
      </c>
      <c r="F126" s="45">
        <f t="shared" ref="F126" si="130">EXP(-IRate*E126)</f>
        <v>0.85427681360847951</v>
      </c>
      <c r="G126" s="46" cm="1">
        <f t="array" aca="1" ref="G126" ca="1">CubicSpline(Tenors,Spreads,E126)</f>
        <v>9.5787766738908379E-3</v>
      </c>
      <c r="H126" s="47" cm="1">
        <f t="array" ref="H126">IF(Method="CubicSpline",CubicSpline(Tenors,HRs,E126),FindHR(E126,Tenors,HRs,Method))</f>
        <v>2.8306826390832901E-2</v>
      </c>
      <c r="I126" s="46">
        <f t="shared" si="86"/>
        <v>0.91686843383406136</v>
      </c>
      <c r="J126" s="47">
        <f t="shared" si="87"/>
        <v>8.3131566165938642E-2</v>
      </c>
      <c r="K126" s="48">
        <f t="shared" si="88"/>
        <v>1.2986005437136683E-3</v>
      </c>
      <c r="L126" s="48">
        <f t="shared" ca="1" si="83"/>
        <v>0.91960201410696751</v>
      </c>
      <c r="M126" s="49">
        <f t="shared" ca="1" si="84"/>
        <v>8.0397985893032486E-2</v>
      </c>
      <c r="N126" s="42"/>
      <c r="O126" s="42"/>
      <c r="P126" s="42"/>
      <c r="Q126" s="42"/>
      <c r="R126" s="35"/>
      <c r="S126" s="4"/>
      <c r="T126" s="4"/>
      <c r="U126" s="4"/>
      <c r="V126" s="4"/>
      <c r="W126" s="4"/>
      <c r="X126" s="4"/>
      <c r="Y126" s="4"/>
      <c r="Z126" s="4"/>
      <c r="AA126" s="4"/>
      <c r="AB126" s="4"/>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row>
    <row r="127" spans="2:109" ht="14.4" x14ac:dyDescent="0.3">
      <c r="B127" s="54"/>
      <c r="C127" s="55"/>
      <c r="D127" s="55"/>
      <c r="E127" s="44">
        <f t="shared" si="125"/>
        <v>5.2999999999999989</v>
      </c>
      <c r="F127" s="45">
        <f t="shared" ref="F127" si="131">EXP(-IRate*E127)</f>
        <v>0.85299635896913151</v>
      </c>
      <c r="G127" s="46" cm="1">
        <f t="array" aca="1" ref="G127" ca="1">CubicSpline(Tenors,Spreads,E127)</f>
        <v>9.6550214333002097E-3</v>
      </c>
      <c r="H127" s="47" cm="1">
        <f t="array" ref="H127">IF(Method="CubicSpline",CubicSpline(Tenors,HRs,E127),FindHR(E127,Tenors,HRs,Method))</f>
        <v>2.8692571281220467E-2</v>
      </c>
      <c r="I127" s="46">
        <f t="shared" si="86"/>
        <v>0.91555401126891667</v>
      </c>
      <c r="J127" s="47">
        <f t="shared" si="87"/>
        <v>8.4445988731083332E-2</v>
      </c>
      <c r="K127" s="48">
        <f t="shared" si="88"/>
        <v>1.3144225651446906E-3</v>
      </c>
      <c r="L127" s="48">
        <f t="shared" ca="1" si="83"/>
        <v>0.91824960664156507</v>
      </c>
      <c r="M127" s="49">
        <f t="shared" ca="1" si="84"/>
        <v>8.1750393358434925E-2</v>
      </c>
      <c r="N127" s="42"/>
      <c r="O127" s="42"/>
      <c r="P127" s="42"/>
      <c r="Q127" s="42"/>
      <c r="R127" s="35"/>
      <c r="S127" s="4"/>
      <c r="T127" s="4"/>
      <c r="U127" s="4"/>
      <c r="V127" s="4"/>
      <c r="W127" s="4"/>
      <c r="X127" s="4"/>
      <c r="Y127" s="4"/>
      <c r="Z127" s="4"/>
      <c r="AA127" s="4"/>
      <c r="AB127" s="4"/>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row>
    <row r="128" spans="2:109" ht="14.4" x14ac:dyDescent="0.3">
      <c r="B128" s="54"/>
      <c r="C128" s="55"/>
      <c r="D128" s="55"/>
      <c r="E128" s="44">
        <f t="shared" si="125"/>
        <v>5.3499999999999988</v>
      </c>
      <c r="F128" s="45">
        <f t="shared" ref="F128" si="132">EXP(-IRate*E128)</f>
        <v>0.85171782357195114</v>
      </c>
      <c r="G128" s="46" cm="1">
        <f t="array" aca="1" ref="G128" ca="1">CubicSpline(Tenors,Spreads,E128)</f>
        <v>9.7313286057824876E-3</v>
      </c>
      <c r="H128" s="47" cm="1">
        <f t="array" ref="H128">IF(Method="CubicSpline",CubicSpline(Tenors,HRs,E128),FindHR(E128,Tenors,HRs,Method))</f>
        <v>2.907831617160803E-2</v>
      </c>
      <c r="I128" s="46">
        <f t="shared" si="86"/>
        <v>0.91422384003113655</v>
      </c>
      <c r="J128" s="47">
        <f t="shared" si="87"/>
        <v>8.5776159968863452E-2</v>
      </c>
      <c r="K128" s="48">
        <f t="shared" si="88"/>
        <v>1.33017123778012E-3</v>
      </c>
      <c r="L128" s="48">
        <f t="shared" ca="1" si="83"/>
        <v>0.91688702643790188</v>
      </c>
      <c r="M128" s="49">
        <f t="shared" ca="1" si="84"/>
        <v>8.3112973562098125E-2</v>
      </c>
      <c r="N128" s="42"/>
      <c r="O128" s="42"/>
      <c r="P128" s="42"/>
      <c r="Q128" s="42"/>
      <c r="R128" s="35"/>
      <c r="S128" s="4"/>
      <c r="T128" s="4"/>
      <c r="U128" s="4"/>
      <c r="V128" s="4"/>
      <c r="W128" s="4"/>
      <c r="X128" s="4"/>
      <c r="Y128" s="4"/>
      <c r="Z128" s="4"/>
      <c r="AA128" s="4"/>
      <c r="AB128" s="4"/>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row>
    <row r="129" spans="2:109" ht="14.4" x14ac:dyDescent="0.3">
      <c r="B129" s="54"/>
      <c r="C129" s="55"/>
      <c r="D129" s="55"/>
      <c r="E129" s="44">
        <f t="shared" si="125"/>
        <v>5.3999999999999986</v>
      </c>
      <c r="F129" s="45">
        <f t="shared" ref="F129" si="133">EXP(-IRate*E129)</f>
        <v>0.85044120454023309</v>
      </c>
      <c r="G129" s="46" cm="1">
        <f t="array" aca="1" ref="G129" ca="1">CubicSpline(Tenors,Spreads,E129)</f>
        <v>9.8076543118923339E-3</v>
      </c>
      <c r="H129" s="47" cm="1">
        <f t="array" ref="H129">IF(Method="CubicSpline",CubicSpline(Tenors,HRs,E129),FindHR(E129,Tenors,HRs,Method))</f>
        <v>2.9464061061995596E-2</v>
      </c>
      <c r="I129" s="46">
        <f t="shared" si="86"/>
        <v>0.91287799427423555</v>
      </c>
      <c r="J129" s="47">
        <f t="shared" si="87"/>
        <v>8.7122005725764451E-2</v>
      </c>
      <c r="K129" s="48">
        <f t="shared" si="88"/>
        <v>1.3458457569009985E-3</v>
      </c>
      <c r="L129" s="48">
        <f t="shared" ca="1" si="83"/>
        <v>0.91551467197599168</v>
      </c>
      <c r="M129" s="49">
        <f t="shared" ca="1" si="84"/>
        <v>8.4485328024008322E-2</v>
      </c>
      <c r="N129" s="42"/>
      <c r="O129" s="42"/>
      <c r="P129" s="42"/>
      <c r="Q129" s="42"/>
      <c r="R129" s="35"/>
      <c r="S129" s="4"/>
      <c r="T129" s="4"/>
      <c r="U129" s="4"/>
      <c r="V129" s="4"/>
      <c r="W129" s="4"/>
      <c r="X129" s="4"/>
      <c r="Y129" s="4"/>
      <c r="Z129" s="4"/>
      <c r="AA129" s="4"/>
      <c r="AB129" s="4"/>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row>
    <row r="130" spans="2:109" ht="14.4" x14ac:dyDescent="0.3">
      <c r="B130" s="54"/>
      <c r="C130" s="55"/>
      <c r="D130" s="55"/>
      <c r="E130" s="44">
        <f t="shared" si="125"/>
        <v>5.4499999999999984</v>
      </c>
      <c r="F130" s="45">
        <f t="shared" ref="F130" si="134">EXP(-IRate*E130)</f>
        <v>0.84916649900158392</v>
      </c>
      <c r="G130" s="46" cm="1">
        <f t="array" aca="1" ref="G130" ca="1">CubicSpline(Tenors,Spreads,E130)</f>
        <v>9.8839546507830979E-3</v>
      </c>
      <c r="H130" s="47" cm="1">
        <f t="array" ref="H130">IF(Method="CubicSpline",CubicSpline(Tenors,HRs,E130),FindHR(E130,Tenors,HRs,Method))</f>
        <v>2.9849805952383155E-2</v>
      </c>
      <c r="I130" s="46">
        <f t="shared" si="86"/>
        <v>0.91151654894956147</v>
      </c>
      <c r="J130" s="47">
        <f t="shared" si="87"/>
        <v>8.8483451050438533E-2</v>
      </c>
      <c r="K130" s="48">
        <f t="shared" si="88"/>
        <v>1.3614453246740821E-3</v>
      </c>
      <c r="L130" s="48">
        <f t="shared" ca="1" si="83"/>
        <v>0.91413295351299861</v>
      </c>
      <c r="M130" s="49">
        <f t="shared" ca="1" si="84"/>
        <v>8.5867046487001386E-2</v>
      </c>
      <c r="N130" s="42"/>
      <c r="O130" s="42"/>
      <c r="P130" s="42"/>
      <c r="Q130" s="42"/>
      <c r="R130" s="35"/>
      <c r="S130" s="4"/>
      <c r="T130" s="4"/>
      <c r="U130" s="4"/>
      <c r="V130" s="4"/>
      <c r="W130" s="4"/>
      <c r="X130" s="4"/>
      <c r="Y130" s="4"/>
      <c r="Z130" s="4"/>
      <c r="AA130" s="4"/>
      <c r="AB130" s="4"/>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row>
    <row r="131" spans="2:109" ht="14.4" x14ac:dyDescent="0.3">
      <c r="B131" s="54"/>
      <c r="C131" s="55"/>
      <c r="D131" s="55"/>
      <c r="E131" s="44">
        <f t="shared" si="125"/>
        <v>5.4999999999999982</v>
      </c>
      <c r="F131" s="45">
        <f t="shared" ref="F131" si="135">EXP(-IRate*E131)</f>
        <v>0.84789370408791587</v>
      </c>
      <c r="G131" s="46" cm="1">
        <f t="array" aca="1" ref="G131" ca="1">CubicSpline(Tenors,Spreads,E131)</f>
        <v>9.9601876031556354E-3</v>
      </c>
      <c r="H131" s="47" cm="1">
        <f t="array" ref="H131">IF(Method="CubicSpline",CubicSpline(Tenors,HRs,E131),FindHR(E131,Tenors,HRs,Method))</f>
        <v>3.0235550842770721E-2</v>
      </c>
      <c r="I131" s="46">
        <f t="shared" si="86"/>
        <v>0.91013957979934268</v>
      </c>
      <c r="J131" s="47">
        <f t="shared" si="87"/>
        <v>8.986042020065732E-2</v>
      </c>
      <c r="K131" s="48">
        <f t="shared" si="88"/>
        <v>1.3769691502187875E-3</v>
      </c>
      <c r="L131" s="48">
        <f t="shared" ca="1" si="83"/>
        <v>0.91274227702746347</v>
      </c>
      <c r="M131" s="49">
        <f t="shared" ca="1" si="84"/>
        <v>8.7257722972536533E-2</v>
      </c>
      <c r="N131" s="42"/>
      <c r="O131" s="42"/>
      <c r="P131" s="42"/>
      <c r="Q131" s="42"/>
      <c r="R131" s="35"/>
      <c r="S131" s="4"/>
      <c r="T131" s="4"/>
      <c r="U131" s="4"/>
      <c r="V131" s="4"/>
      <c r="W131" s="4"/>
      <c r="X131" s="4"/>
      <c r="Y131" s="4"/>
      <c r="Z131" s="4"/>
      <c r="AA131" s="4"/>
      <c r="AB131" s="4"/>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row>
    <row r="132" spans="2:109" ht="14.4" x14ac:dyDescent="0.3">
      <c r="B132" s="54"/>
      <c r="C132" s="55"/>
      <c r="D132" s="55"/>
      <c r="E132" s="44">
        <f t="shared" si="125"/>
        <v>5.549999999999998</v>
      </c>
      <c r="F132" s="45">
        <f t="shared" ref="F132" si="136">EXP(-IRate*E132)</f>
        <v>0.84662281693543973</v>
      </c>
      <c r="G132" s="46" cm="1">
        <f t="array" aca="1" ref="G132" ca="1">CubicSpline(Tenors,Spreads,E132)</f>
        <v>1.0036308342219883E-2</v>
      </c>
      <c r="H132" s="47" cm="1">
        <f t="array" ref="H132">IF(Method="CubicSpline",CubicSpline(Tenors,HRs,E132),FindHR(E132,Tenors,HRs,Method))</f>
        <v>3.0621295733158284E-2</v>
      </c>
      <c r="I132" s="46">
        <f t="shared" si="86"/>
        <v>0.90874716334966943</v>
      </c>
      <c r="J132" s="47">
        <f t="shared" si="87"/>
        <v>9.1252836650330571E-2</v>
      </c>
      <c r="K132" s="48">
        <f t="shared" si="88"/>
        <v>1.3924164496732505E-3</v>
      </c>
      <c r="L132" s="48">
        <f t="shared" ca="1" si="83"/>
        <v>0.91134308301249733</v>
      </c>
      <c r="M132" s="49">
        <f t="shared" ca="1" si="84"/>
        <v>8.8656916987502665E-2</v>
      </c>
      <c r="N132" s="42"/>
      <c r="O132" s="42"/>
      <c r="P132" s="42"/>
      <c r="Q132" s="42"/>
      <c r="R132" s="35"/>
      <c r="S132" s="4"/>
      <c r="T132" s="4"/>
      <c r="U132" s="4"/>
      <c r="V132" s="4"/>
      <c r="W132" s="4"/>
      <c r="X132" s="4"/>
      <c r="Y132" s="4"/>
      <c r="Z132" s="4"/>
      <c r="AA132" s="4"/>
      <c r="AB132" s="4"/>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row>
    <row r="133" spans="2:109" ht="14.4" x14ac:dyDescent="0.3">
      <c r="B133" s="54"/>
      <c r="C133" s="55"/>
      <c r="D133" s="55"/>
      <c r="E133" s="44">
        <f t="shared" si="125"/>
        <v>5.5999999999999979</v>
      </c>
      <c r="F133" s="45">
        <f t="shared" ref="F133" si="137">EXP(-IRate*E133)</f>
        <v>0.84535383468465874</v>
      </c>
      <c r="G133" s="46" cm="1">
        <f t="array" aca="1" ref="G133" ca="1">CubicSpline(Tenors,Spreads,E133)</f>
        <v>1.011227344047637E-2</v>
      </c>
      <c r="H133" s="47" cm="1">
        <f t="array" ref="H133">IF(Method="CubicSpline",CubicSpline(Tenors,HRs,E133),FindHR(E133,Tenors,HRs,Method))</f>
        <v>3.1007040623545847E-2</v>
      </c>
      <c r="I133" s="46">
        <f t="shared" si="86"/>
        <v>0.90733937690341049</v>
      </c>
      <c r="J133" s="47">
        <f t="shared" si="87"/>
        <v>9.2660623096589512E-2</v>
      </c>
      <c r="K133" s="48">
        <f t="shared" si="88"/>
        <v>1.4077864462589407E-3</v>
      </c>
      <c r="L133" s="48">
        <f t="shared" ca="1" si="83"/>
        <v>0.90993581149498326</v>
      </c>
      <c r="M133" s="49">
        <f t="shared" ca="1" si="84"/>
        <v>9.006418850501674E-2</v>
      </c>
      <c r="N133" s="42"/>
      <c r="O133" s="42"/>
      <c r="P133" s="42"/>
      <c r="Q133" s="42"/>
      <c r="R133" s="35"/>
      <c r="S133" s="4"/>
      <c r="T133" s="4"/>
      <c r="U133" s="4"/>
      <c r="V133" s="4"/>
      <c r="W133" s="4"/>
      <c r="X133" s="4"/>
      <c r="Y133" s="4"/>
      <c r="Z133" s="4"/>
      <c r="AA133" s="4"/>
      <c r="AB133" s="4"/>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row>
    <row r="134" spans="2:109" ht="14.4" x14ac:dyDescent="0.3">
      <c r="B134" s="54"/>
      <c r="C134" s="55"/>
      <c r="D134" s="55"/>
      <c r="E134" s="44">
        <f t="shared" si="125"/>
        <v>5.6499999999999977</v>
      </c>
      <c r="F134" s="45">
        <f t="shared" ref="F134" si="138">EXP(-IRate*E134)</f>
        <v>0.84408675448036252</v>
      </c>
      <c r="G134" s="46" cm="1">
        <f t="array" aca="1" ref="G134" ca="1">CubicSpline(Tenors,Spreads,E134)</f>
        <v>1.0188040409504573E-2</v>
      </c>
      <c r="H134" s="47" cm="1">
        <f t="array" ref="H134">IF(Method="CubicSpline",CubicSpline(Tenors,HRs,E134),FindHR(E134,Tenors,HRs,Method))</f>
        <v>3.1392785513933409E-2</v>
      </c>
      <c r="I134" s="46">
        <f t="shared" si="86"/>
        <v>0.90591629853306588</v>
      </c>
      <c r="J134" s="47">
        <f t="shared" si="87"/>
        <v>9.4083701466934122E-2</v>
      </c>
      <c r="K134" s="48">
        <f t="shared" si="88"/>
        <v>1.4230783703446104E-3</v>
      </c>
      <c r="L134" s="48">
        <f t="shared" ca="1" si="83"/>
        <v>0.90852090539158714</v>
      </c>
      <c r="M134" s="49">
        <f t="shared" ca="1" si="84"/>
        <v>9.1479094608412859E-2</v>
      </c>
      <c r="N134" s="42"/>
      <c r="O134" s="17"/>
      <c r="P134" s="17"/>
      <c r="Q134" s="17"/>
      <c r="R134" s="17"/>
    </row>
    <row r="135" spans="2:109" ht="14.4" x14ac:dyDescent="0.3">
      <c r="B135" s="54"/>
      <c r="C135" s="55"/>
      <c r="D135" s="55"/>
      <c r="E135" s="44">
        <f t="shared" si="125"/>
        <v>5.6999999999999975</v>
      </c>
      <c r="F135" s="45">
        <f t="shared" ref="F135" si="139">EXP(-IRate*E135)</f>
        <v>0.84282157347162001</v>
      </c>
      <c r="G135" s="46" cm="1">
        <f t="array" aca="1" ref="G135" ca="1">CubicSpline(Tenors,Spreads,E135)</f>
        <v>1.0263564888563373E-2</v>
      </c>
      <c r="H135" s="47" cm="1">
        <f t="array" ref="H135">IF(Method="CubicSpline",CubicSpline(Tenors,HRs,E135),FindHR(E135,Tenors,HRs,Method))</f>
        <v>3.1778530404320972E-2</v>
      </c>
      <c r="I135" s="46">
        <f t="shared" si="86"/>
        <v>0.90447800707355575</v>
      </c>
      <c r="J135" s="47">
        <f t="shared" si="87"/>
        <v>9.5521992926444255E-2</v>
      </c>
      <c r="K135" s="48">
        <f t="shared" si="88"/>
        <v>1.4382914595101326E-3</v>
      </c>
      <c r="L135" s="48">
        <f t="shared" ca="1" si="83"/>
        <v>0.90709883430457816</v>
      </c>
      <c r="M135" s="49">
        <f t="shared" ca="1" si="84"/>
        <v>9.2901165695421839E-2</v>
      </c>
      <c r="N135" s="42"/>
      <c r="O135" s="17"/>
      <c r="P135" s="17"/>
      <c r="Q135" s="17"/>
      <c r="R135" s="17"/>
    </row>
    <row r="136" spans="2:109" ht="14.4" x14ac:dyDescent="0.3">
      <c r="B136" s="54"/>
      <c r="C136" s="55"/>
      <c r="D136" s="55"/>
      <c r="E136" s="44">
        <f t="shared" si="125"/>
        <v>5.7499999999999973</v>
      </c>
      <c r="F136" s="45">
        <f t="shared" ref="F136" si="140">EXP(-IRate*E136)</f>
        <v>0.8415582888117733</v>
      </c>
      <c r="G136" s="46" cm="1">
        <f t="array" aca="1" ref="G136" ca="1">CubicSpline(Tenors,Spreads,E136)</f>
        <v>1.0338804387117746E-2</v>
      </c>
      <c r="H136" s="47" cm="1">
        <f t="array" ref="H136">IF(Method="CubicSpline",CubicSpline(Tenors,HRs,E136),FindHR(E136,Tenors,HRs,Method))</f>
        <v>3.2164275294708534E-2</v>
      </c>
      <c r="I136" s="46">
        <f t="shared" si="86"/>
        <v>0.90302458211494741</v>
      </c>
      <c r="J136" s="47">
        <f t="shared" si="87"/>
        <v>9.6975417885052595E-2</v>
      </c>
      <c r="K136" s="48">
        <f t="shared" si="88"/>
        <v>1.4534249586083403E-3</v>
      </c>
      <c r="L136" s="48">
        <f t="shared" ca="1" si="83"/>
        <v>0.90567006248289772</v>
      </c>
      <c r="M136" s="49">
        <f t="shared" ca="1" si="84"/>
        <v>9.432993751710228E-2</v>
      </c>
      <c r="N136" s="42"/>
      <c r="O136" s="42"/>
      <c r="P136" s="42"/>
      <c r="Q136" s="42"/>
      <c r="R136" s="42"/>
      <c r="S136" s="7"/>
      <c r="T136" s="7"/>
      <c r="U136" s="7"/>
      <c r="V136" s="7"/>
      <c r="W136" s="7"/>
      <c r="X136" s="7"/>
      <c r="Y136" s="7"/>
      <c r="Z136" s="7"/>
      <c r="AA136" s="7"/>
      <c r="AB136" s="7"/>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row>
    <row r="137" spans="2:109" ht="14.4" x14ac:dyDescent="0.3">
      <c r="B137" s="54"/>
      <c r="C137" s="55"/>
      <c r="D137" s="55"/>
      <c r="E137" s="44">
        <f t="shared" si="125"/>
        <v>5.7999999999999972</v>
      </c>
      <c r="F137" s="45">
        <f t="shared" ref="F137" si="141">EXP(-IRate*E137)</f>
        <v>0.84029689765843152</v>
      </c>
      <c r="G137" s="46" cm="1">
        <f t="array" aca="1" ref="G137" ca="1">CubicSpline(Tenors,Spreads,E137)</f>
        <v>1.0413715012535556E-2</v>
      </c>
      <c r="H137" s="47" cm="1">
        <f t="array" ref="H137">IF(Method="CubicSpline",CubicSpline(Tenors,HRs,E137),FindHR(E137,Tenors,HRs,Method))</f>
        <v>3.2550020185096104E-2</v>
      </c>
      <c r="I137" s="46">
        <f t="shared" si="86"/>
        <v>0.90155610399512165</v>
      </c>
      <c r="J137" s="47">
        <f t="shared" si="87"/>
        <v>9.8443896004878351E-2</v>
      </c>
      <c r="K137" s="48">
        <f t="shared" si="88"/>
        <v>1.4684781198257557E-3</v>
      </c>
      <c r="L137" s="48">
        <f t="shared" ca="1" si="83"/>
        <v>0.90423507670856096</v>
      </c>
      <c r="M137" s="49">
        <f t="shared" ca="1" si="84"/>
        <v>9.5764923291439041E-2</v>
      </c>
      <c r="N137" s="42"/>
      <c r="O137" s="42"/>
      <c r="P137" s="42"/>
      <c r="Q137" s="42"/>
      <c r="R137" s="42"/>
      <c r="S137" s="7"/>
      <c r="T137" s="7"/>
      <c r="U137" s="7"/>
      <c r="V137" s="7"/>
      <c r="W137" s="7"/>
      <c r="X137" s="7"/>
      <c r="Y137" s="7"/>
      <c r="Z137" s="7"/>
      <c r="AA137" s="7"/>
      <c r="AB137" s="7"/>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row>
    <row r="138" spans="2:109" ht="14.4" x14ac:dyDescent="0.3">
      <c r="B138" s="54"/>
      <c r="C138" s="55"/>
      <c r="D138" s="55"/>
      <c r="E138" s="44">
        <f t="shared" si="125"/>
        <v>5.849999999999997</v>
      </c>
      <c r="F138" s="45">
        <f t="shared" ref="F138" si="142">EXP(-IRate*E138)</f>
        <v>0.83903739717346393</v>
      </c>
      <c r="G138" s="46" cm="1">
        <f t="array" aca="1" ref="G138" ca="1">CubicSpline(Tenors,Spreads,E138)</f>
        <v>1.0488253339768234E-2</v>
      </c>
      <c r="H138" s="47" cm="1">
        <f t="array" ref="H138">IF(Method="CubicSpline",CubicSpline(Tenors,HRs,E138),FindHR(E138,Tenors,HRs,Method))</f>
        <v>3.2935765075483667E-2</v>
      </c>
      <c r="I138" s="46">
        <f t="shared" si="86"/>
        <v>0.90007265379237733</v>
      </c>
      <c r="J138" s="47">
        <f t="shared" si="87"/>
        <v>9.9927346207622669E-2</v>
      </c>
      <c r="K138" s="48">
        <f t="shared" si="88"/>
        <v>1.4834502027443186E-3</v>
      </c>
      <c r="L138" s="48">
        <f t="shared" ca="1" si="83"/>
        <v>0.90279437013510144</v>
      </c>
      <c r="M138" s="49">
        <f t="shared" ca="1" si="84"/>
        <v>9.7205629864898557E-2</v>
      </c>
      <c r="N138" s="42"/>
      <c r="O138" s="42"/>
      <c r="P138" s="42"/>
      <c r="Q138" s="42"/>
      <c r="R138" s="42"/>
      <c r="S138" s="7"/>
      <c r="T138" s="7"/>
      <c r="U138" s="7"/>
      <c r="V138" s="7"/>
      <c r="W138" s="7"/>
      <c r="X138" s="7"/>
      <c r="Y138" s="7"/>
      <c r="Z138" s="7"/>
      <c r="AA138" s="7"/>
      <c r="AB138" s="7"/>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row>
    <row r="139" spans="2:109" ht="14.4" x14ac:dyDescent="0.3">
      <c r="B139" s="54"/>
      <c r="C139" s="55"/>
      <c r="D139" s="55"/>
      <c r="E139" s="44">
        <f t="shared" si="125"/>
        <v>5.8999999999999968</v>
      </c>
      <c r="F139" s="45">
        <f t="shared" ref="F139" si="143">EXP(-IRate*E139)</f>
        <v>0.83777978452299395</v>
      </c>
      <c r="G139" s="46" cm="1">
        <f t="array" aca="1" ref="G139" ca="1">CubicSpline(Tenors,Spreads,E139)</f>
        <v>1.0562375944074765E-2</v>
      </c>
      <c r="H139" s="47" cm="1">
        <f t="array" ref="H139">IF(Method="CubicSpline",CubicSpline(Tenors,HRs,E139),FindHR(E139,Tenors,HRs,Method))</f>
        <v>3.3321509965871222E-2</v>
      </c>
      <c r="I139" s="46">
        <f t="shared" si="86"/>
        <v>0.8985743133179781</v>
      </c>
      <c r="J139" s="47">
        <f t="shared" si="87"/>
        <v>0.1014256866820219</v>
      </c>
      <c r="K139" s="48">
        <f t="shared" si="88"/>
        <v>1.498340474399229E-3</v>
      </c>
      <c r="L139" s="48">
        <f t="shared" ca="1" si="83"/>
        <v>0.90134844614967258</v>
      </c>
      <c r="M139" s="49">
        <f t="shared" ca="1" si="84"/>
        <v>9.8651553850327423E-2</v>
      </c>
      <c r="N139" s="42"/>
      <c r="O139" s="42"/>
      <c r="P139" s="42"/>
      <c r="Q139" s="42"/>
      <c r="R139" s="42"/>
      <c r="S139" s="7"/>
      <c r="T139" s="7"/>
      <c r="U139" s="7"/>
      <c r="V139" s="7"/>
      <c r="W139" s="7"/>
      <c r="X139" s="7"/>
      <c r="Y139" s="7"/>
      <c r="Z139" s="7"/>
      <c r="AA139" s="7"/>
      <c r="AB139" s="7"/>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row>
    <row r="140" spans="2:109" ht="14.4" x14ac:dyDescent="0.3">
      <c r="B140" s="54"/>
      <c r="C140" s="55"/>
      <c r="D140" s="55"/>
      <c r="E140" s="44">
        <f t="shared" si="125"/>
        <v>5.9499999999999966</v>
      </c>
      <c r="F140" s="45">
        <f t="shared" ref="F140" si="144">EXP(-IRate*E140)</f>
        <v>0.83652405687739262</v>
      </c>
      <c r="G140" s="46" cm="1">
        <f t="array" aca="1" ref="G140" ca="1">CubicSpline(Tenors,Spreads,E140)</f>
        <v>1.0636038935181004E-2</v>
      </c>
      <c r="H140" s="47" cm="1">
        <f t="array" ref="H140">IF(Method="CubicSpline",CubicSpline(Tenors,HRs,E140),FindHR(E140,Tenors,HRs,Method))</f>
        <v>3.3707254856258792E-2</v>
      </c>
      <c r="I140" s="46">
        <f t="shared" si="86"/>
        <v>0.89706116510863965</v>
      </c>
      <c r="J140" s="47">
        <f t="shared" si="87"/>
        <v>0.10293883489136035</v>
      </c>
      <c r="K140" s="48">
        <f t="shared" si="88"/>
        <v>1.5131482093384552E-3</v>
      </c>
      <c r="L140" s="48">
        <f t="shared" ca="1" si="83"/>
        <v>0.89989782239613825</v>
      </c>
      <c r="M140" s="49">
        <f t="shared" ca="1" si="84"/>
        <v>0.10010217760386175</v>
      </c>
      <c r="N140" s="42"/>
      <c r="O140" s="42"/>
      <c r="P140" s="42"/>
      <c r="Q140" s="42"/>
      <c r="R140" s="42"/>
      <c r="S140" s="7"/>
      <c r="T140" s="7"/>
      <c r="U140" s="7"/>
      <c r="V140" s="7"/>
      <c r="W140" s="7"/>
      <c r="X140" s="7"/>
      <c r="Y140" s="7"/>
      <c r="Z140" s="7"/>
      <c r="AA140" s="7"/>
      <c r="AB140" s="7"/>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row>
    <row r="141" spans="2:109" ht="14.4" x14ac:dyDescent="0.3">
      <c r="B141" s="54"/>
      <c r="C141" s="55"/>
      <c r="D141" s="55"/>
      <c r="E141" s="44">
        <f t="shared" si="125"/>
        <v>5.9999999999999964</v>
      </c>
      <c r="F141" s="45">
        <f t="shared" ref="F141" si="145">EXP(-IRate*E141)</f>
        <v>0.83527021141127211</v>
      </c>
      <c r="G141" s="46" cm="1">
        <f t="array" aca="1" ref="G141" ca="1">CubicSpline(Tenors,Spreads,E141)</f>
        <v>1.0709199817938476E-2</v>
      </c>
      <c r="H141" s="47" cm="1">
        <f t="array" ref="H141">IF(Method="CubicSpline",CubicSpline(Tenors,HRs,E141),FindHR(E141,Tenors,HRs,Method))</f>
        <v>3.4092999746646355E-2</v>
      </c>
      <c r="I141" s="46">
        <f t="shared" si="86"/>
        <v>0.89553329241895985</v>
      </c>
      <c r="J141" s="47">
        <f t="shared" si="87"/>
        <v>0.10446670758104015</v>
      </c>
      <c r="K141" s="48">
        <f t="shared" si="88"/>
        <v>1.5278726896797989E-3</v>
      </c>
      <c r="L141" s="48">
        <f t="shared" ca="1" si="83"/>
        <v>0.89844301406655358</v>
      </c>
      <c r="M141" s="49">
        <f t="shared" ca="1" si="84"/>
        <v>0.10155698593344642</v>
      </c>
      <c r="N141" s="42"/>
      <c r="O141" s="42"/>
      <c r="P141" s="42"/>
      <c r="Q141" s="42"/>
      <c r="R141" s="42"/>
      <c r="S141" s="7"/>
      <c r="T141" s="7"/>
      <c r="U141" s="7"/>
      <c r="V141" s="7"/>
      <c r="W141" s="7"/>
      <c r="X141" s="7"/>
      <c r="Y141" s="7"/>
      <c r="Z141" s="7"/>
      <c r="AA141" s="7"/>
      <c r="AB141" s="7"/>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row>
    <row r="142" spans="2:109" ht="14.4" x14ac:dyDescent="0.3">
      <c r="B142" s="54"/>
      <c r="C142" s="55"/>
      <c r="D142" s="55"/>
      <c r="E142" s="44">
        <f t="shared" si="125"/>
        <v>6.0499999999999963</v>
      </c>
      <c r="F142" s="45">
        <f t="shared" ref="F142" si="146">EXP(-IRate*E142)</f>
        <v>0.83401824530347968</v>
      </c>
      <c r="G142" s="46" cm="1">
        <f t="array" aca="1" ref="G142" ca="1">CubicSpline(Tenors,Spreads,E142)</f>
        <v>1.0781814702898003E-2</v>
      </c>
      <c r="H142" s="47" cm="1">
        <f t="array" ref="H142">IF(Method="CubicSpline",CubicSpline(Tenors,HRs,E142),FindHR(E142,Tenors,HRs,Method))</f>
        <v>3.4478744637033917E-2</v>
      </c>
      <c r="I142" s="46">
        <f t="shared" si="86"/>
        <v>0.89399077921379244</v>
      </c>
      <c r="J142" s="47">
        <f t="shared" si="87"/>
        <v>0.10600922078620756</v>
      </c>
      <c r="K142" s="48">
        <f t="shared" si="88"/>
        <v>1.5425132051674062E-3</v>
      </c>
      <c r="L142" s="48">
        <f t="shared" ca="1" si="83"/>
        <v>0.89698455857910997</v>
      </c>
      <c r="M142" s="49">
        <f t="shared" ca="1" si="84"/>
        <v>0.10301544142089003</v>
      </c>
      <c r="N142" s="42"/>
      <c r="O142" s="42"/>
      <c r="P142" s="42"/>
      <c r="Q142" s="42"/>
      <c r="R142" s="42"/>
      <c r="S142" s="7"/>
      <c r="T142" s="7"/>
      <c r="U142" s="7"/>
      <c r="V142" s="7"/>
      <c r="W142" s="7"/>
      <c r="X142" s="7"/>
      <c r="Y142" s="7"/>
      <c r="Z142" s="7"/>
      <c r="AA142" s="7"/>
      <c r="AB142" s="7"/>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row>
    <row r="143" spans="2:109" ht="14.4" x14ac:dyDescent="0.3">
      <c r="B143" s="54"/>
      <c r="C143" s="55"/>
      <c r="D143" s="55"/>
      <c r="E143" s="44">
        <f t="shared" si="125"/>
        <v>6.0999999999999961</v>
      </c>
      <c r="F143" s="45">
        <f t="shared" ref="F143" si="147">EXP(-IRate*E143)</f>
        <v>0.83276815573709106</v>
      </c>
      <c r="G143" s="46" cm="1">
        <f t="array" aca="1" ref="G143" ca="1">CubicSpline(Tenors,Spreads,E143)</f>
        <v>1.0853839698835521E-2</v>
      </c>
      <c r="H143" s="47" cm="1">
        <f t="array" ref="H143">IF(Method="CubicSpline",CubicSpline(Tenors,HRs,E143),FindHR(E143,Tenors,HRs,Method))</f>
        <v>3.486448952742148E-2</v>
      </c>
      <c r="I143" s="46">
        <f t="shared" si="86"/>
        <v>0.89243371016056527</v>
      </c>
      <c r="J143" s="47">
        <f t="shared" si="87"/>
        <v>0.10756628983943473</v>
      </c>
      <c r="K143" s="48">
        <f t="shared" si="88"/>
        <v>1.5570690532271669E-3</v>
      </c>
      <c r="L143" s="48">
        <f t="shared" ca="1" si="83"/>
        <v>0.89552300319188671</v>
      </c>
      <c r="M143" s="49">
        <f t="shared" ca="1" si="84"/>
        <v>0.10447699680811329</v>
      </c>
      <c r="N143" s="42"/>
      <c r="O143" s="42"/>
      <c r="P143" s="42"/>
      <c r="Q143" s="42"/>
      <c r="R143" s="42"/>
      <c r="S143" s="7"/>
      <c r="T143" s="7"/>
      <c r="U143" s="7"/>
      <c r="V143" s="7"/>
      <c r="W143" s="7"/>
      <c r="X143" s="7"/>
      <c r="Y143" s="7"/>
      <c r="Z143" s="7"/>
      <c r="AA143" s="7"/>
      <c r="AB143" s="7"/>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row>
    <row r="144" spans="2:109" ht="14.4" x14ac:dyDescent="0.3">
      <c r="B144" s="54"/>
      <c r="C144" s="55"/>
      <c r="D144" s="55"/>
      <c r="E144" s="44">
        <f t="shared" si="125"/>
        <v>6.1499999999999959</v>
      </c>
      <c r="F144" s="45">
        <f t="shared" ref="F144" si="148">EXP(-IRate*E144)</f>
        <v>0.8315199398994042</v>
      </c>
      <c r="G144" s="46" cm="1">
        <f t="array" aca="1" ref="G144" ca="1">CubicSpline(Tenors,Spreads,E144)</f>
        <v>1.0925232310780355E-2</v>
      </c>
      <c r="H144" s="47" cm="1">
        <f t="array" ref="H144">IF(Method="CubicSpline",CubicSpline(Tenors,HRs,E144),FindHR(E144,Tenors,HRs,Method))</f>
        <v>3.5250234417809043E-2</v>
      </c>
      <c r="I144" s="46">
        <f t="shared" si="86"/>
        <v>0.8908621706215436</v>
      </c>
      <c r="J144" s="47">
        <f t="shared" si="87"/>
        <v>0.1091378293784564</v>
      </c>
      <c r="K144" s="48">
        <f t="shared" si="88"/>
        <v>1.5715395390216713E-3</v>
      </c>
      <c r="L144" s="48">
        <f t="shared" ca="1" si="83"/>
        <v>0.89405889206473932</v>
      </c>
      <c r="M144" s="49">
        <f t="shared" ca="1" si="84"/>
        <v>0.10594110793526068</v>
      </c>
      <c r="N144" s="42"/>
      <c r="O144" s="42"/>
      <c r="P144" s="42"/>
      <c r="Q144" s="42"/>
      <c r="R144" s="42"/>
      <c r="S144" s="7"/>
      <c r="T144" s="7"/>
      <c r="U144" s="7"/>
      <c r="V144" s="7"/>
      <c r="W144" s="7"/>
      <c r="X144" s="7"/>
      <c r="Y144" s="7"/>
      <c r="Z144" s="7"/>
      <c r="AA144" s="7"/>
      <c r="AB144" s="7"/>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row>
    <row r="145" spans="2:109" ht="14.4" x14ac:dyDescent="0.3">
      <c r="B145" s="54"/>
      <c r="C145" s="55"/>
      <c r="D145" s="55"/>
      <c r="E145" s="44">
        <f t="shared" si="125"/>
        <v>6.1999999999999957</v>
      </c>
      <c r="F145" s="45">
        <f t="shared" ref="F145" si="149">EXP(-IRate*E145)</f>
        <v>0.83027359498193287</v>
      </c>
      <c r="G145" s="46" cm="1">
        <f t="array" aca="1" ref="G145" ca="1">CubicSpline(Tenors,Spreads,E145)</f>
        <v>1.0995948650141956E-2</v>
      </c>
      <c r="H145" s="47" cm="1">
        <f t="array" ref="H145">IF(Method="CubicSpline",CubicSpline(Tenors,HRs,E145),FindHR(E145,Tenors,HRs,Method))</f>
        <v>3.5635979308196605E-2</v>
      </c>
      <c r="I145" s="46">
        <f t="shared" si="86"/>
        <v>0.88927624664604032</v>
      </c>
      <c r="J145" s="47">
        <f t="shared" si="87"/>
        <v>0.11072375335395968</v>
      </c>
      <c r="K145" s="48">
        <f t="shared" si="88"/>
        <v>1.5859239755032783E-3</v>
      </c>
      <c r="L145" s="48">
        <f t="shared" ca="1" si="83"/>
        <v>0.89259279145294923</v>
      </c>
      <c r="M145" s="49">
        <f t="shared" ca="1" si="84"/>
        <v>0.10740720854705077</v>
      </c>
      <c r="N145" s="42"/>
      <c r="O145" s="42"/>
      <c r="P145" s="42"/>
      <c r="Q145" s="42"/>
      <c r="R145" s="42"/>
      <c r="S145" s="7"/>
      <c r="T145" s="7"/>
      <c r="U145" s="7"/>
      <c r="V145" s="7"/>
      <c r="W145" s="7"/>
      <c r="X145" s="7"/>
      <c r="Y145" s="7"/>
      <c r="Z145" s="7"/>
      <c r="AA145" s="7"/>
      <c r="AB145" s="7"/>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row>
    <row r="146" spans="2:109" ht="14.4" x14ac:dyDescent="0.3">
      <c r="B146" s="54"/>
      <c r="C146" s="55"/>
      <c r="D146" s="55"/>
      <c r="E146" s="44">
        <f t="shared" si="125"/>
        <v>6.2499999999999956</v>
      </c>
      <c r="F146" s="45">
        <f t="shared" ref="F146" si="150">EXP(-IRate*E146)</f>
        <v>0.82902911818040048</v>
      </c>
      <c r="G146" s="46" cm="1">
        <f t="array" aca="1" ref="G146" ca="1">CubicSpline(Tenors,Spreads,E146)</f>
        <v>1.106594529079527E-2</v>
      </c>
      <c r="H146" s="47" cm="1">
        <f t="array" ref="H146">IF(Method="CubicSpline",CubicSpline(Tenors,HRs,E146),FindHR(E146,Tenors,HRs,Method))</f>
        <v>3.6021724198584168E-2</v>
      </c>
      <c r="I146" s="46">
        <f t="shared" si="86"/>
        <v>0.88767602496257336</v>
      </c>
      <c r="J146" s="47">
        <f t="shared" si="87"/>
        <v>0.11232397503742664</v>
      </c>
      <c r="K146" s="48">
        <f t="shared" si="88"/>
        <v>1.6002216834669625E-3</v>
      </c>
      <c r="L146" s="48">
        <f t="shared" ca="1" si="83"/>
        <v>0.8911252727721215</v>
      </c>
      <c r="M146" s="49">
        <f t="shared" ca="1" si="84"/>
        <v>0.1088747272278785</v>
      </c>
      <c r="N146" s="42"/>
      <c r="O146" s="42"/>
      <c r="P146" s="42"/>
      <c r="Q146" s="42"/>
      <c r="R146" s="42"/>
      <c r="S146" s="7"/>
      <c r="T146" s="7"/>
      <c r="U146" s="7"/>
      <c r="V146" s="7"/>
      <c r="W146" s="7"/>
      <c r="X146" s="7"/>
      <c r="Y146" s="7"/>
      <c r="Z146" s="7"/>
      <c r="AA146" s="7"/>
      <c r="AB146" s="7"/>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row>
    <row r="147" spans="2:109" ht="14.4" x14ac:dyDescent="0.3">
      <c r="B147" s="54"/>
      <c r="C147" s="55"/>
      <c r="D147" s="55"/>
      <c r="E147" s="44">
        <f t="shared" si="125"/>
        <v>6.2999999999999954</v>
      </c>
      <c r="F147" s="45">
        <f t="shared" ref="F147" si="151">EXP(-IRate*E147)</f>
        <v>0.82778650669473375</v>
      </c>
      <c r="G147" s="46" cm="1">
        <f t="array" aca="1" ref="G147" ca="1">CubicSpline(Tenors,Spreads,E147)</f>
        <v>1.1135178574790605E-2</v>
      </c>
      <c r="H147" s="47" cm="1">
        <f t="array" ref="H147">IF(Method="CubicSpline",CubicSpline(Tenors,HRs,E147),FindHR(E147,Tenors,HRs,Method))</f>
        <v>3.6407469088971731E-2</v>
      </c>
      <c r="I147" s="46">
        <f t="shared" si="86"/>
        <v>0.88606159297097176</v>
      </c>
      <c r="J147" s="47">
        <f t="shared" si="87"/>
        <v>0.11393840702902824</v>
      </c>
      <c r="K147" s="48">
        <f t="shared" si="88"/>
        <v>1.6144319916016059E-3</v>
      </c>
      <c r="L147" s="48">
        <f t="shared" ca="1" si="83"/>
        <v>0.8896569188296074</v>
      </c>
      <c r="M147" s="49">
        <f t="shared" ca="1" si="84"/>
        <v>0.1103430811703926</v>
      </c>
      <c r="N147" s="42"/>
      <c r="O147" s="42"/>
      <c r="P147" s="42"/>
      <c r="Q147" s="42"/>
      <c r="R147" s="42"/>
      <c r="S147" s="7"/>
      <c r="T147" s="7"/>
      <c r="U147" s="7"/>
      <c r="V147" s="7"/>
      <c r="W147" s="7"/>
      <c r="X147" s="7"/>
      <c r="Y147" s="7"/>
      <c r="Z147" s="7"/>
      <c r="AA147" s="7"/>
      <c r="AB147" s="7"/>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row>
    <row r="148" spans="2:109" ht="14.4" x14ac:dyDescent="0.3">
      <c r="B148" s="54"/>
      <c r="C148" s="55"/>
      <c r="D148" s="55"/>
      <c r="E148" s="44">
        <f t="shared" si="125"/>
        <v>6.3499999999999952</v>
      </c>
      <c r="F148" s="45">
        <f t="shared" ref="F148" si="152">EXP(-IRate*E148)</f>
        <v>0.82654575772905636</v>
      </c>
      <c r="G148" s="46" cm="1">
        <f t="array" aca="1" ref="G148" ca="1">CubicSpline(Tenors,Spreads,E148)</f>
        <v>1.1203605309839541E-2</v>
      </c>
      <c r="H148" s="47" cm="1">
        <f t="array" ref="H148">IF(Method="CubicSpline",CubicSpline(Tenors,HRs,E148),FindHR(E148,Tenors,HRs,Method))</f>
        <v>3.6793213979359293E-2</v>
      </c>
      <c r="I148" s="46">
        <f t="shared" si="86"/>
        <v>0.88443303873443069</v>
      </c>
      <c r="J148" s="47">
        <f t="shared" si="87"/>
        <v>0.11556696126556931</v>
      </c>
      <c r="K148" s="48">
        <f t="shared" si="88"/>
        <v>1.6285542365410688E-3</v>
      </c>
      <c r="L148" s="48">
        <f t="shared" ca="1" si="83"/>
        <v>0.88818831722251346</v>
      </c>
      <c r="M148" s="49">
        <f t="shared" ca="1" si="84"/>
        <v>0.11181168277748654</v>
      </c>
      <c r="N148" s="42"/>
      <c r="O148" s="42"/>
      <c r="P148" s="42"/>
      <c r="Q148" s="42"/>
      <c r="R148" s="42"/>
      <c r="S148" s="7"/>
      <c r="T148" s="7"/>
      <c r="U148" s="7"/>
      <c r="V148" s="7"/>
      <c r="W148" s="7"/>
      <c r="X148" s="7"/>
      <c r="Y148" s="7"/>
      <c r="Z148" s="7"/>
      <c r="AA148" s="7"/>
      <c r="AB148" s="7"/>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row>
    <row r="149" spans="2:109" ht="14.4" x14ac:dyDescent="0.3">
      <c r="B149" s="54"/>
      <c r="C149" s="55"/>
      <c r="D149" s="55"/>
      <c r="E149" s="44">
        <f t="shared" si="125"/>
        <v>6.399999999999995</v>
      </c>
      <c r="F149" s="45">
        <f t="shared" ref="F149" si="153">EXP(-IRate*E149)</f>
        <v>0.82530686849168255</v>
      </c>
      <c r="G149" s="46" cm="1">
        <f t="array" aca="1" ref="G149" ca="1">CubicSpline(Tenors,Spreads,E149)</f>
        <v>1.1271182301782654E-2</v>
      </c>
      <c r="H149" s="47" cm="1">
        <f t="array" ref="H149">IF(Method="CubicSpline",CubicSpline(Tenors,HRs,E149),FindHR(E149,Tenors,HRs,Method))</f>
        <v>3.7178958869746856E-2</v>
      </c>
      <c r="I149" s="46">
        <f t="shared" si="86"/>
        <v>0.88279045097151743</v>
      </c>
      <c r="J149" s="47">
        <f t="shared" si="87"/>
        <v>0.11720954902848257</v>
      </c>
      <c r="K149" s="48">
        <f t="shared" si="88"/>
        <v>1.6425877629132613E-3</v>
      </c>
      <c r="L149" s="48">
        <f t="shared" ref="L149:L212" ca="1" si="154">EXP(-G149*E149/LGD)</f>
        <v>0.8867200645134713</v>
      </c>
      <c r="M149" s="49">
        <f t="shared" ref="M149:M212" ca="1" si="155">1-L149</f>
        <v>0.1132799354865287</v>
      </c>
      <c r="N149" s="42"/>
      <c r="O149" s="42"/>
      <c r="P149" s="42"/>
      <c r="Q149" s="42"/>
      <c r="R149" s="42"/>
      <c r="S149" s="7"/>
      <c r="T149" s="7"/>
      <c r="U149" s="7"/>
      <c r="V149" s="7"/>
      <c r="W149" s="7"/>
      <c r="X149" s="7"/>
      <c r="Y149" s="7"/>
      <c r="Z149" s="7"/>
      <c r="AA149" s="7"/>
      <c r="AB149" s="7"/>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row>
    <row r="150" spans="2:109" ht="14.4" x14ac:dyDescent="0.3">
      <c r="B150" s="54"/>
      <c r="C150" s="55"/>
      <c r="D150" s="55"/>
      <c r="E150" s="44">
        <f t="shared" si="125"/>
        <v>6.4499999999999948</v>
      </c>
      <c r="F150" s="45">
        <f t="shared" ref="F150" si="156">EXP(-IRate*E150)</f>
        <v>0.82406983619511098</v>
      </c>
      <c r="G150" s="46" cm="1">
        <f t="array" aca="1" ref="G150" ca="1">CubicSpline(Tenors,Spreads,E150)</f>
        <v>1.1337865896301738E-2</v>
      </c>
      <c r="H150" s="47" cm="1">
        <f t="array" ref="H150">IF(Method="CubicSpline",CubicSpline(Tenors,HRs,E150),FindHR(E150,Tenors,HRs,Method))</f>
        <v>3.7564703760134419E-2</v>
      </c>
      <c r="I150" s="46">
        <f t="shared" ref="I150:I213" si="157">EXP(-H150*(E150-E149))*I149</f>
        <v>0.88113391904812899</v>
      </c>
      <c r="J150" s="47">
        <f t="shared" ref="J150:J213" si="158">1-I150</f>
        <v>0.11886608095187101</v>
      </c>
      <c r="K150" s="48">
        <f t="shared" ref="K150:K213" si="159">I149-I150</f>
        <v>1.6565319233884379E-3</v>
      </c>
      <c r="L150" s="48">
        <f t="shared" ca="1" si="154"/>
        <v>0.88525277048705553</v>
      </c>
      <c r="M150" s="49">
        <f t="shared" ca="1" si="155"/>
        <v>0.11474722951294447</v>
      </c>
      <c r="N150" s="42"/>
      <c r="O150" s="42"/>
      <c r="P150" s="42"/>
      <c r="Q150" s="42"/>
      <c r="R150" s="42"/>
      <c r="S150" s="7"/>
      <c r="T150" s="7"/>
      <c r="U150" s="7"/>
      <c r="V150" s="7"/>
      <c r="W150" s="7"/>
      <c r="X150" s="7"/>
      <c r="Y150" s="7"/>
      <c r="Z150" s="7"/>
      <c r="AA150" s="7"/>
      <c r="AB150" s="7"/>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row>
    <row r="151" spans="2:109" ht="14.4" x14ac:dyDescent="0.3">
      <c r="B151" s="54"/>
      <c r="C151" s="55"/>
      <c r="D151" s="55"/>
      <c r="E151" s="44">
        <f t="shared" si="125"/>
        <v>6.4999999999999947</v>
      </c>
      <c r="F151" s="45">
        <f t="shared" ref="F151" si="160">EXP(-IRate*E151)</f>
        <v>0.82283465805601852</v>
      </c>
      <c r="G151" s="46" cm="1">
        <f t="array" aca="1" ref="G151" ca="1">CubicSpline(Tenors,Spreads,E151)</f>
        <v>1.1403612433696222E-2</v>
      </c>
      <c r="H151" s="47" cm="1">
        <f t="array" ref="H151">IF(Method="CubicSpline",CubicSpline(Tenors,HRs,E151),FindHR(E151,Tenors,HRs,Method))</f>
        <v>3.7950448650521981E-2</v>
      </c>
      <c r="I151" s="46">
        <f t="shared" si="157"/>
        <v>0.87946353296940127</v>
      </c>
      <c r="J151" s="47">
        <f t="shared" si="158"/>
        <v>0.12053646703059873</v>
      </c>
      <c r="K151" s="48">
        <f t="shared" si="159"/>
        <v>1.6703860787277147E-3</v>
      </c>
      <c r="L151" s="48">
        <f t="shared" ca="1" si="154"/>
        <v>0.88378705382751899</v>
      </c>
      <c r="M151" s="49">
        <f t="shared" ca="1" si="155"/>
        <v>0.11621294617248101</v>
      </c>
      <c r="N151" s="42"/>
      <c r="O151" s="42"/>
      <c r="P151" s="42"/>
      <c r="Q151" s="42"/>
      <c r="R151" s="42"/>
      <c r="S151" s="7"/>
      <c r="T151" s="7"/>
      <c r="U151" s="7"/>
      <c r="V151" s="7"/>
      <c r="W151" s="7"/>
      <c r="X151" s="7"/>
      <c r="Y151" s="7"/>
      <c r="Z151" s="7"/>
      <c r="AA151" s="7"/>
      <c r="AB151" s="7"/>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row>
    <row r="152" spans="2:109" ht="14.4" x14ac:dyDescent="0.3">
      <c r="B152" s="54"/>
      <c r="C152" s="55"/>
      <c r="D152" s="55"/>
      <c r="E152" s="44">
        <f t="shared" si="125"/>
        <v>6.5499999999999945</v>
      </c>
      <c r="F152" s="45">
        <f t="shared" ref="F152" si="161">EXP(-IRate*E152)</f>
        <v>0.82160133129525381</v>
      </c>
      <c r="G152" s="46" cm="1">
        <f t="array" aca="1" ref="G152" ca="1">CubicSpline(Tenors,Spreads,E152)</f>
        <v>1.1468378721677693E-2</v>
      </c>
      <c r="H152" s="47" cm="1">
        <f t="array" ref="H152">IF(Method="CubicSpline",CubicSpline(Tenors,HRs,E152),FindHR(E152,Tenors,HRs,Method))</f>
        <v>3.8336193540909544E-2</v>
      </c>
      <c r="I152" s="46">
        <f t="shared" si="157"/>
        <v>0.87777938337157302</v>
      </c>
      <c r="J152" s="47">
        <f t="shared" si="158"/>
        <v>0.12222061662842698</v>
      </c>
      <c r="K152" s="48">
        <f t="shared" si="159"/>
        <v>1.684149597828255E-3</v>
      </c>
      <c r="L152" s="48">
        <f t="shared" ca="1" si="154"/>
        <v>0.88232353746848957</v>
      </c>
      <c r="M152" s="49">
        <f t="shared" ca="1" si="155"/>
        <v>0.11767646253151043</v>
      </c>
      <c r="N152" s="42"/>
      <c r="O152" s="42"/>
      <c r="P152" s="42"/>
      <c r="Q152" s="42"/>
      <c r="R152" s="42"/>
      <c r="S152" s="7"/>
      <c r="T152" s="7"/>
      <c r="U152" s="7"/>
      <c r="V152" s="7"/>
      <c r="W152" s="7"/>
      <c r="X152" s="7"/>
      <c r="Y152" s="7"/>
      <c r="Z152" s="7"/>
      <c r="AA152" s="7"/>
      <c r="AB152" s="7"/>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row>
    <row r="153" spans="2:109" ht="14.4" x14ac:dyDescent="0.3">
      <c r="B153" s="54"/>
      <c r="C153" s="55"/>
      <c r="D153" s="55"/>
      <c r="E153" s="44">
        <f t="shared" si="125"/>
        <v>6.5999999999999943</v>
      </c>
      <c r="F153" s="45">
        <f t="shared" ref="F153" si="162">EXP(-IRate*E153)</f>
        <v>0.82036985313783117</v>
      </c>
      <c r="G153" s="46" cm="1">
        <f t="array" aca="1" ref="G153" ca="1">CubicSpline(Tenors,Spreads,E153)</f>
        <v>1.1532121566830004E-2</v>
      </c>
      <c r="H153" s="47" cm="1">
        <f t="array" ref="H153">IF(Method="CubicSpline",CubicSpline(Tenors,HRs,E153),FindHR(E153,Tenors,HRs,Method))</f>
        <v>3.8721938431297113E-2</v>
      </c>
      <c r="I153" s="46">
        <f t="shared" si="157"/>
        <v>0.87608156151380334</v>
      </c>
      <c r="J153" s="47">
        <f t="shared" si="158"/>
        <v>0.12391843848619666</v>
      </c>
      <c r="K153" s="48">
        <f t="shared" si="159"/>
        <v>1.6978218577696769E-3</v>
      </c>
      <c r="L153" s="48">
        <f t="shared" ca="1" si="154"/>
        <v>0.8808628529054332</v>
      </c>
      <c r="M153" s="49">
        <f t="shared" ca="1" si="155"/>
        <v>0.1191371470945668</v>
      </c>
      <c r="N153" s="42"/>
      <c r="O153" s="42"/>
      <c r="P153" s="42"/>
      <c r="Q153" s="42"/>
      <c r="R153" s="42"/>
      <c r="S153" s="7"/>
      <c r="T153" s="7"/>
      <c r="U153" s="7"/>
      <c r="V153" s="7"/>
      <c r="W153" s="7"/>
      <c r="X153" s="7"/>
      <c r="Y153" s="7"/>
      <c r="Z153" s="7"/>
      <c r="AA153" s="7"/>
      <c r="AB153" s="7"/>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row>
    <row r="154" spans="2:109" ht="14.4" x14ac:dyDescent="0.3">
      <c r="B154" s="54"/>
      <c r="C154" s="55"/>
      <c r="D154" s="55"/>
      <c r="E154" s="44">
        <f t="shared" si="125"/>
        <v>6.6499999999999941</v>
      </c>
      <c r="F154" s="45">
        <f t="shared" ref="F154" si="163">EXP(-IRate*E154)</f>
        <v>0.81914022081292415</v>
      </c>
      <c r="G154" s="46" cm="1">
        <f t="array" aca="1" ref="G154" ca="1">CubicSpline(Tenors,Spreads,E154)</f>
        <v>1.1594797197007557E-2</v>
      </c>
      <c r="H154" s="47" cm="1">
        <f t="array" ref="H154">IF(Method="CubicSpline",CubicSpline(Tenors,HRs,E154),FindHR(E154,Tenors,HRs,Method))</f>
        <v>3.9107683321684676E-2</v>
      </c>
      <c r="I154" s="46">
        <f t="shared" si="157"/>
        <v>0.87437015926994499</v>
      </c>
      <c r="J154" s="47">
        <f t="shared" si="158"/>
        <v>0.12562984073005501</v>
      </c>
      <c r="K154" s="48">
        <f t="shared" si="159"/>
        <v>1.7114022438583509E-3</v>
      </c>
      <c r="L154" s="48">
        <f t="shared" ca="1" si="154"/>
        <v>0.87940564573850399</v>
      </c>
      <c r="M154" s="49">
        <f t="shared" ca="1" si="155"/>
        <v>0.12059435426149601</v>
      </c>
      <c r="N154" s="42"/>
      <c r="O154" s="42"/>
      <c r="P154" s="42"/>
      <c r="Q154" s="42"/>
      <c r="R154" s="42"/>
      <c r="S154" s="7"/>
      <c r="T154" s="7"/>
      <c r="U154" s="7"/>
      <c r="V154" s="7"/>
      <c r="W154" s="7"/>
      <c r="X154" s="7"/>
      <c r="Y154" s="7"/>
      <c r="Z154" s="7"/>
      <c r="AA154" s="7"/>
      <c r="AB154" s="7"/>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row>
    <row r="155" spans="2:109" ht="14.4" x14ac:dyDescent="0.3">
      <c r="B155" s="54"/>
      <c r="C155" s="55"/>
      <c r="D155" s="55"/>
      <c r="E155" s="44">
        <f t="shared" si="125"/>
        <v>6.699999999999994</v>
      </c>
      <c r="F155" s="45">
        <f t="shared" ref="F155" si="164">EXP(-IRate*E155)</f>
        <v>0.81791243155385951</v>
      </c>
      <c r="G155" s="46" cm="1">
        <f t="array" aca="1" ref="G155" ca="1">CubicSpline(Tenors,Spreads,E155)</f>
        <v>1.1656362301224717E-2</v>
      </c>
      <c r="H155" s="47" cm="1">
        <f t="array" ref="H155">IF(Method="CubicSpline",CubicSpline(Tenors,HRs,E155),FindHR(E155,Tenors,HRs,Method))</f>
        <v>3.9493428212072239E-2</v>
      </c>
      <c r="I155" s="46">
        <f t="shared" si="157"/>
        <v>0.87264526912027474</v>
      </c>
      <c r="J155" s="47">
        <f t="shared" si="158"/>
        <v>0.12735473087972526</v>
      </c>
      <c r="K155" s="48">
        <f t="shared" si="159"/>
        <v>1.7248901496702551E-3</v>
      </c>
      <c r="L155" s="48">
        <f t="shared" ca="1" si="154"/>
        <v>0.87795256556075862</v>
      </c>
      <c r="M155" s="49">
        <f t="shared" ca="1" si="155"/>
        <v>0.12204743443924138</v>
      </c>
      <c r="N155" s="42"/>
      <c r="O155" s="42"/>
      <c r="P155" s="42"/>
      <c r="Q155" s="42"/>
      <c r="R155" s="42"/>
      <c r="S155" s="7"/>
      <c r="T155" s="7"/>
      <c r="U155" s="7"/>
      <c r="V155" s="7"/>
      <c r="W155" s="7"/>
      <c r="X155" s="7"/>
      <c r="Y155" s="7"/>
      <c r="Z155" s="7"/>
      <c r="AA155" s="7"/>
      <c r="AB155" s="7"/>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row>
    <row r="156" spans="2:109" ht="14.4" x14ac:dyDescent="0.3">
      <c r="B156" s="54"/>
      <c r="C156" s="55"/>
      <c r="D156" s="55"/>
      <c r="E156" s="44">
        <f t="shared" si="125"/>
        <v>6.7499999999999938</v>
      </c>
      <c r="F156" s="45">
        <f t="shared" ref="F156" si="165">EXP(-IRate*E156)</f>
        <v>0.81668648259811094</v>
      </c>
      <c r="G156" s="46" cm="1">
        <f t="array" aca="1" ref="G156" ca="1">CubicSpline(Tenors,Spreads,E156)</f>
        <v>1.1716773456726023E-2</v>
      </c>
      <c r="H156" s="47" cm="1">
        <f t="array" ref="H156">IF(Method="CubicSpline",CubicSpline(Tenors,HRs,E156),FindHR(E156,Tenors,HRs,Method))</f>
        <v>3.9879173102459795E-2</v>
      </c>
      <c r="I156" s="46">
        <f t="shared" si="157"/>
        <v>0.87090698414318091</v>
      </c>
      <c r="J156" s="47">
        <f t="shared" si="158"/>
        <v>0.12909301585681909</v>
      </c>
      <c r="K156" s="48">
        <f t="shared" si="159"/>
        <v>1.7382849770938291E-3</v>
      </c>
      <c r="L156" s="48">
        <f t="shared" ca="1" si="154"/>
        <v>0.87650427139885201</v>
      </c>
      <c r="M156" s="49">
        <f t="shared" ca="1" si="155"/>
        <v>0.12349572860114799</v>
      </c>
      <c r="N156" s="42"/>
      <c r="O156" s="42"/>
      <c r="P156" s="42"/>
      <c r="Q156" s="42"/>
      <c r="R156" s="42"/>
      <c r="S156" s="7"/>
      <c r="T156" s="7"/>
      <c r="U156" s="7"/>
      <c r="V156" s="7"/>
      <c r="W156" s="7"/>
      <c r="X156" s="7"/>
      <c r="Y156" s="7"/>
      <c r="Z156" s="7"/>
      <c r="AA156" s="7"/>
      <c r="AB156" s="7"/>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row>
    <row r="157" spans="2:109" ht="14.4" x14ac:dyDescent="0.3">
      <c r="B157" s="54"/>
      <c r="C157" s="55"/>
      <c r="D157" s="55"/>
      <c r="E157" s="44">
        <f t="shared" si="125"/>
        <v>6.7999999999999936</v>
      </c>
      <c r="F157" s="45">
        <f t="shared" ref="F157" si="166">EXP(-IRate*E157)</f>
        <v>0.81546237118729281</v>
      </c>
      <c r="G157" s="46" cm="1">
        <f t="array" aca="1" ref="G157" ca="1">CubicSpline(Tenors,Spreads,E157)</f>
        <v>1.1775987236607109E-2</v>
      </c>
      <c r="H157" s="47" cm="1">
        <f t="array" ref="H157">IF(Method="CubicSpline",CubicSpline(Tenors,HRs,E157),FindHR(E157,Tenors,HRs,Method))</f>
        <v>4.0264917992847364E-2</v>
      </c>
      <c r="I157" s="46">
        <f t="shared" si="157"/>
        <v>0.86915539800680952</v>
      </c>
      <c r="J157" s="47">
        <f t="shared" si="158"/>
        <v>0.13084460199319048</v>
      </c>
      <c r="K157" s="48">
        <f t="shared" si="159"/>
        <v>1.7515861363713858E-3</v>
      </c>
      <c r="L157" s="48">
        <f t="shared" ca="1" si="154"/>
        <v>0.87506143060641373</v>
      </c>
      <c r="M157" s="49">
        <f t="shared" ca="1" si="155"/>
        <v>0.12493856939358627</v>
      </c>
      <c r="N157" s="42"/>
      <c r="O157" s="42"/>
      <c r="P157" s="42"/>
      <c r="Q157" s="42"/>
      <c r="R157" s="42"/>
      <c r="S157" s="7"/>
      <c r="T157" s="7"/>
      <c r="U157" s="7"/>
      <c r="V157" s="7"/>
      <c r="W157" s="7"/>
      <c r="X157" s="7"/>
      <c r="Y157" s="7"/>
      <c r="Z157" s="7"/>
      <c r="AA157" s="7"/>
      <c r="AB157" s="7"/>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row>
    <row r="158" spans="2:109" ht="14.4" x14ac:dyDescent="0.3">
      <c r="B158" s="54"/>
      <c r="C158" s="55"/>
      <c r="D158" s="55"/>
      <c r="E158" s="44">
        <f t="shared" si="125"/>
        <v>6.8499999999999934</v>
      </c>
      <c r="F158" s="45">
        <f t="shared" ref="F158" si="167">EXP(-IRate*E158)</f>
        <v>0.81424009456715385</v>
      </c>
      <c r="G158" s="46" cm="1">
        <f t="array" aca="1" ref="G158" ca="1">CubicSpline(Tenors,Spreads,E158)</f>
        <v>1.183396021635363E-2</v>
      </c>
      <c r="H158" s="47" cm="1">
        <f t="array" ref="H158">IF(Method="CubicSpline",CubicSpline(Tenors,HRs,E158),FindHR(E158,Tenors,HRs,Method))</f>
        <v>4.0650662883234927E-2</v>
      </c>
      <c r="I158" s="46">
        <f t="shared" si="157"/>
        <v>0.86739060496067111</v>
      </c>
      <c r="J158" s="47">
        <f t="shared" si="158"/>
        <v>0.13260939503932889</v>
      </c>
      <c r="K158" s="48">
        <f t="shared" si="159"/>
        <v>1.7647930461384131E-3</v>
      </c>
      <c r="L158" s="48">
        <f t="shared" ca="1" si="154"/>
        <v>0.8736247187348517</v>
      </c>
      <c r="M158" s="49">
        <f t="shared" ca="1" si="155"/>
        <v>0.1263752812651483</v>
      </c>
      <c r="N158" s="42"/>
      <c r="O158" s="42"/>
      <c r="P158" s="42"/>
      <c r="Q158" s="42"/>
      <c r="R158" s="42"/>
      <c r="S158" s="7"/>
      <c r="T158" s="7"/>
      <c r="U158" s="7"/>
      <c r="V158" s="7"/>
      <c r="W158" s="7"/>
      <c r="X158" s="7"/>
      <c r="Y158" s="7"/>
      <c r="Z158" s="7"/>
      <c r="AA158" s="7"/>
      <c r="AB158" s="7"/>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row>
    <row r="159" spans="2:109" ht="14.4" x14ac:dyDescent="0.3">
      <c r="B159" s="54"/>
      <c r="C159" s="55"/>
      <c r="D159" s="55"/>
      <c r="E159" s="44">
        <f t="shared" si="125"/>
        <v>6.8999999999999932</v>
      </c>
      <c r="F159" s="45">
        <f t="shared" ref="F159" si="168">EXP(-IRate*E159)</f>
        <v>0.81301964998757115</v>
      </c>
      <c r="G159" s="46" cm="1">
        <f t="array" aca="1" ref="G159" ca="1">CubicSpline(Tenors,Spreads,E159)</f>
        <v>1.1890648971171716E-2</v>
      </c>
      <c r="H159" s="47" cm="1">
        <f t="array" ref="H159">IF(Method="CubicSpline",CubicSpline(Tenors,HRs,E159),FindHR(E159,Tenors,HRs,Method))</f>
        <v>4.1036407773622489E-2</v>
      </c>
      <c r="I159" s="46">
        <f t="shared" si="157"/>
        <v>0.86561269982720679</v>
      </c>
      <c r="J159" s="47">
        <f t="shared" si="158"/>
        <v>0.13438730017279321</v>
      </c>
      <c r="K159" s="48">
        <f t="shared" si="159"/>
        <v>1.7779051334643192E-3</v>
      </c>
      <c r="L159" s="48">
        <f t="shared" ca="1" si="154"/>
        <v>0.87219481950062283</v>
      </c>
      <c r="M159" s="49">
        <f t="shared" ca="1" si="155"/>
        <v>0.12780518049937717</v>
      </c>
      <c r="N159" s="42"/>
      <c r="O159" s="42"/>
      <c r="P159" s="42"/>
      <c r="Q159" s="42"/>
      <c r="R159" s="42"/>
      <c r="S159" s="7"/>
      <c r="T159" s="7"/>
      <c r="U159" s="7"/>
      <c r="V159" s="7"/>
      <c r="W159" s="7"/>
      <c r="X159" s="7"/>
      <c r="Y159" s="7"/>
      <c r="Z159" s="7"/>
      <c r="AA159" s="7"/>
      <c r="AB159" s="7"/>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row>
    <row r="160" spans="2:109" ht="14.4" x14ac:dyDescent="0.3">
      <c r="B160" s="54"/>
      <c r="C160" s="55"/>
      <c r="D160" s="55"/>
      <c r="E160" s="44">
        <f t="shared" si="125"/>
        <v>6.9499999999999931</v>
      </c>
      <c r="F160" s="45">
        <f t="shared" ref="F160" si="169">EXP(-IRate*E160)</f>
        <v>0.81180103470254394</v>
      </c>
      <c r="G160" s="46" cm="1">
        <f t="array" aca="1" ref="G160" ca="1">CubicSpline(Tenors,Spreads,E160)</f>
        <v>1.1946010075475256E-2</v>
      </c>
      <c r="H160" s="47" cm="1">
        <f t="array" ref="H160">IF(Method="CubicSpline",CubicSpline(Tenors,HRs,E160),FindHR(E160,Tenors,HRs,Method))</f>
        <v>4.1422152664010052E-2</v>
      </c>
      <c r="I160" s="46">
        <f t="shared" si="157"/>
        <v>0.86382177799331761</v>
      </c>
      <c r="J160" s="47">
        <f t="shared" si="158"/>
        <v>0.13617822200668239</v>
      </c>
      <c r="K160" s="48">
        <f t="shared" si="159"/>
        <v>1.7909218338891808E-3</v>
      </c>
      <c r="L160" s="48">
        <f t="shared" ca="1" si="154"/>
        <v>0.87077242473826377</v>
      </c>
      <c r="M160" s="49">
        <f t="shared" ca="1" si="155"/>
        <v>0.12922757526173623</v>
      </c>
      <c r="N160" s="42"/>
      <c r="O160" s="42"/>
      <c r="P160" s="42"/>
      <c r="Q160" s="42"/>
      <c r="R160" s="42"/>
      <c r="S160" s="7"/>
      <c r="T160" s="7"/>
      <c r="U160" s="7"/>
      <c r="V160" s="7"/>
      <c r="W160" s="7"/>
      <c r="X160" s="7"/>
      <c r="Y160" s="7"/>
      <c r="Z160" s="7"/>
      <c r="AA160" s="7"/>
      <c r="AB160" s="7"/>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row>
    <row r="161" spans="2:109" ht="14.4" x14ac:dyDescent="0.3">
      <c r="B161" s="54"/>
      <c r="C161" s="55"/>
      <c r="D161" s="55"/>
      <c r="E161" s="44">
        <v>7</v>
      </c>
      <c r="F161" s="45">
        <f t="shared" ref="F161" si="170">EXP(-IRate*E161)</f>
        <v>0.81058424597018708</v>
      </c>
      <c r="G161" s="46" cm="1">
        <f t="array" aca="1" ref="G161" ca="1">CubicSpline(Tenors,Spreads,E161)</f>
        <v>1.2000000104308128E-2</v>
      </c>
      <c r="H161" s="47" cm="1">
        <f t="array" ref="H161">IF(Method="CubicSpline",CubicSpline(Tenors,HRs,E161),FindHR(E161,Tenors,HRs,Method))</f>
        <v>4.180789755439767E-2</v>
      </c>
      <c r="I161" s="46">
        <f t="shared" si="157"/>
        <v>0.86201793540185578</v>
      </c>
      <c r="J161" s="47">
        <f t="shared" si="158"/>
        <v>0.13798206459814422</v>
      </c>
      <c r="K161" s="48">
        <f t="shared" si="159"/>
        <v>1.8038425914618239E-3</v>
      </c>
      <c r="L161" s="48">
        <f t="shared" ca="1" si="154"/>
        <v>0.86935823434085924</v>
      </c>
      <c r="M161" s="49">
        <f t="shared" ca="1" si="155"/>
        <v>0.13064176565914076</v>
      </c>
      <c r="N161" s="42"/>
      <c r="O161" s="42"/>
      <c r="P161" s="42"/>
      <c r="Q161" s="42"/>
      <c r="R161" s="42"/>
      <c r="S161" s="7"/>
      <c r="T161" s="7"/>
      <c r="U161" s="7"/>
      <c r="V161" s="7"/>
      <c r="W161" s="7"/>
      <c r="X161" s="7"/>
      <c r="Y161" s="7"/>
      <c r="Z161" s="7"/>
      <c r="AA161" s="7"/>
      <c r="AB161" s="7"/>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row>
    <row r="162" spans="2:109" ht="14.4" x14ac:dyDescent="0.3">
      <c r="B162" s="54"/>
      <c r="C162" s="55"/>
      <c r="D162" s="55"/>
      <c r="E162" s="44">
        <f t="shared" ref="E162:E221" si="171">E161+0.05</f>
        <v>7.05</v>
      </c>
      <c r="F162" s="45">
        <f t="shared" ref="F162" si="172">EXP(-IRate*E162)</f>
        <v>0.80936928105272588</v>
      </c>
      <c r="G162" s="46" cm="1">
        <f t="array" aca="1" ref="G162" ca="1">CubicSpline(Tenors,Spreads,E162)</f>
        <v>1.2052587114812479E-2</v>
      </c>
      <c r="H162" s="47" cm="1">
        <f t="array" ref="H162">IF(Method="CubicSpline",CubicSpline(Tenors,HRs,E162),FindHR(E162,Tenors,HRs,Method))</f>
        <v>4.1421743007579864E-2</v>
      </c>
      <c r="I162" s="46">
        <f t="shared" si="157"/>
        <v>0.86023446862750896</v>
      </c>
      <c r="J162" s="47">
        <f t="shared" si="158"/>
        <v>0.13976553137249104</v>
      </c>
      <c r="K162" s="48">
        <f t="shared" si="159"/>
        <v>1.7834667743468202E-3</v>
      </c>
      <c r="L162" s="48">
        <f t="shared" ca="1" si="154"/>
        <v>0.86795283912857601</v>
      </c>
      <c r="M162" s="49">
        <f t="shared" ca="1" si="155"/>
        <v>0.13204716087142399</v>
      </c>
      <c r="N162" s="42"/>
      <c r="O162" s="42"/>
      <c r="P162" s="42"/>
      <c r="Q162" s="42"/>
      <c r="R162" s="42"/>
      <c r="S162" s="7"/>
      <c r="T162" s="7"/>
      <c r="U162" s="7"/>
      <c r="V162" s="7"/>
      <c r="W162" s="7"/>
      <c r="X162" s="7"/>
      <c r="Y162" s="7"/>
      <c r="Z162" s="7"/>
      <c r="AA162" s="7"/>
      <c r="AB162" s="7"/>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row>
    <row r="163" spans="2:109" ht="14.4" x14ac:dyDescent="0.3">
      <c r="B163" s="54"/>
      <c r="C163" s="55"/>
      <c r="D163" s="55"/>
      <c r="E163" s="44">
        <f t="shared" si="171"/>
        <v>7.1</v>
      </c>
      <c r="F163" s="45">
        <f t="shared" ref="F163" si="173">EXP(-IRate*E163)</f>
        <v>0.80815613721648838</v>
      </c>
      <c r="G163" s="46" cm="1">
        <f t="array" aca="1" ref="G163" ca="1">CubicSpline(Tenors,Spreads,E163)</f>
        <v>1.2103782362274421E-2</v>
      </c>
      <c r="H163" s="47" cm="1">
        <f t="array" ref="H163">IF(Method="CubicSpline",CubicSpline(Tenors,HRs,E163),FindHR(E163,Tenors,HRs,Method))</f>
        <v>4.1035588460762058E-2</v>
      </c>
      <c r="I163" s="46">
        <f t="shared" si="157"/>
        <v>0.85847126671505269</v>
      </c>
      <c r="J163" s="47">
        <f t="shared" si="158"/>
        <v>0.14152873328494731</v>
      </c>
      <c r="K163" s="48">
        <f t="shared" si="159"/>
        <v>1.7632019124562692E-3</v>
      </c>
      <c r="L163" s="48">
        <f t="shared" ca="1" si="154"/>
        <v>0.86655639238947801</v>
      </c>
      <c r="M163" s="49">
        <f t="shared" ca="1" si="155"/>
        <v>0.13344360761052199</v>
      </c>
      <c r="N163" s="42"/>
      <c r="O163" s="42"/>
      <c r="P163" s="42"/>
      <c r="Q163" s="42"/>
      <c r="R163" s="42"/>
      <c r="S163" s="7"/>
      <c r="T163" s="7"/>
      <c r="U163" s="7"/>
      <c r="V163" s="7"/>
      <c r="W163" s="7"/>
      <c r="X163" s="7"/>
      <c r="Y163" s="7"/>
      <c r="Z163" s="7"/>
      <c r="AA163" s="7"/>
      <c r="AB163" s="7"/>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row>
    <row r="164" spans="2:109" ht="14.4" x14ac:dyDescent="0.3">
      <c r="B164" s="54"/>
      <c r="C164" s="55"/>
      <c r="D164" s="55"/>
      <c r="E164" s="44">
        <f t="shared" si="171"/>
        <v>7.1499999999999995</v>
      </c>
      <c r="F164" s="45">
        <f t="shared" ref="F164" si="174">EXP(-IRate*E164)</f>
        <v>0.80694481173190058</v>
      </c>
      <c r="G164" s="46" cm="1">
        <f t="array" aca="1" ref="G164" ca="1">CubicSpline(Tenors,Spreads,E164)</f>
        <v>1.2153611096984944E-2</v>
      </c>
      <c r="H164" s="47" cm="1">
        <f t="array" ref="H164">IF(Method="CubicSpline",CubicSpline(Tenors,HRs,E164),FindHR(E164,Tenors,HRs,Method))</f>
        <v>4.0649433913944245E-2</v>
      </c>
      <c r="I164" s="46">
        <f t="shared" si="157"/>
        <v>0.85672822011036442</v>
      </c>
      <c r="J164" s="47">
        <f t="shared" si="158"/>
        <v>0.14327177988963558</v>
      </c>
      <c r="K164" s="48">
        <f t="shared" si="159"/>
        <v>1.7430466046882698E-3</v>
      </c>
      <c r="L164" s="48">
        <f t="shared" ca="1" si="154"/>
        <v>0.86516889892403737</v>
      </c>
      <c r="M164" s="49">
        <f t="shared" ca="1" si="155"/>
        <v>0.13483110107596263</v>
      </c>
      <c r="N164" s="42"/>
      <c r="O164" s="42"/>
      <c r="P164" s="42"/>
      <c r="Q164" s="42"/>
      <c r="R164" s="42"/>
      <c r="S164" s="7"/>
      <c r="T164" s="7"/>
      <c r="U164" s="7"/>
      <c r="V164" s="7"/>
      <c r="W164" s="7"/>
      <c r="X164" s="7"/>
      <c r="Y164" s="7"/>
      <c r="Z164" s="7"/>
      <c r="AA164" s="7"/>
      <c r="AB164" s="7"/>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row>
    <row r="165" spans="2:109" ht="14.4" x14ac:dyDescent="0.3">
      <c r="B165" s="54"/>
      <c r="C165" s="55"/>
      <c r="D165" s="55"/>
      <c r="E165" s="44">
        <f t="shared" si="171"/>
        <v>7.1999999999999993</v>
      </c>
      <c r="F165" s="45">
        <f t="shared" ref="F165" si="175">EXP(-IRate*E165)</f>
        <v>0.80573530187347964</v>
      </c>
      <c r="G165" s="46" cm="1">
        <f t="array" aca="1" ref="G165" ca="1">CubicSpline(Tenors,Spreads,E165)</f>
        <v>1.2202096058720236E-2</v>
      </c>
      <c r="H165" s="47" cm="1">
        <f t="array" ref="H165">IF(Method="CubicSpline",CubicSpline(Tenors,HRs,E165),FindHR(E165,Tenors,HRs,Method))</f>
        <v>4.0263279367126432E-2</v>
      </c>
      <c r="I165" s="46">
        <f t="shared" si="157"/>
        <v>0.85500522064909923</v>
      </c>
      <c r="J165" s="47">
        <f t="shared" si="158"/>
        <v>0.14499477935090077</v>
      </c>
      <c r="K165" s="48">
        <f t="shared" si="159"/>
        <v>1.7229994612651955E-3</v>
      </c>
      <c r="L165" s="48">
        <f t="shared" ca="1" si="154"/>
        <v>0.86379038228916494</v>
      </c>
      <c r="M165" s="49">
        <f t="shared" ca="1" si="155"/>
        <v>0.13620961771083506</v>
      </c>
      <c r="N165" s="42"/>
      <c r="O165" s="42"/>
      <c r="P165" s="42"/>
      <c r="Q165" s="42"/>
      <c r="R165" s="42"/>
      <c r="S165" s="7"/>
      <c r="T165" s="7"/>
      <c r="U165" s="7"/>
      <c r="V165" s="7"/>
      <c r="W165" s="7"/>
      <c r="X165" s="7"/>
      <c r="Y165" s="7"/>
      <c r="Z165" s="7"/>
      <c r="AA165" s="7"/>
      <c r="AB165" s="7"/>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row>
    <row r="166" spans="2:109" ht="14.4" x14ac:dyDescent="0.3">
      <c r="B166" s="54"/>
      <c r="C166" s="55"/>
      <c r="D166" s="55"/>
      <c r="E166" s="44">
        <f t="shared" si="171"/>
        <v>7.2499999999999991</v>
      </c>
      <c r="F166" s="45">
        <f t="shared" ref="F166" si="176">EXP(-IRate*E166)</f>
        <v>0.80452760491982789</v>
      </c>
      <c r="G166" s="46" cm="1">
        <f t="array" aca="1" ref="G166" ca="1">CubicSpline(Tenors,Spreads,E166)</f>
        <v>1.2249259891100008E-2</v>
      </c>
      <c r="H166" s="47" cm="1">
        <f t="array" ref="H166">IF(Method="CubicSpline",CubicSpline(Tenors,HRs,E166),FindHR(E166,Tenors,HRs,Method))</f>
        <v>3.9877124820308626E-2</v>
      </c>
      <c r="I166" s="46">
        <f t="shared" si="157"/>
        <v>0.85330216154552241</v>
      </c>
      <c r="J166" s="47">
        <f t="shared" si="158"/>
        <v>0.14669783845447759</v>
      </c>
      <c r="K166" s="48">
        <f t="shared" si="159"/>
        <v>1.7030591035768206E-3</v>
      </c>
      <c r="L166" s="48">
        <f t="shared" ca="1" si="154"/>
        <v>0.86242086039452026</v>
      </c>
      <c r="M166" s="49">
        <f t="shared" ca="1" si="155"/>
        <v>0.13757913960547974</v>
      </c>
      <c r="N166" s="42"/>
      <c r="O166" s="42"/>
      <c r="P166" s="42"/>
      <c r="Q166" s="42"/>
      <c r="R166" s="42"/>
      <c r="S166" s="7"/>
      <c r="T166" s="7"/>
      <c r="U166" s="7"/>
      <c r="V166" s="7"/>
      <c r="W166" s="7"/>
      <c r="X166" s="7"/>
      <c r="Y166" s="7"/>
      <c r="Z166" s="7"/>
      <c r="AA166" s="7"/>
      <c r="AB166" s="7"/>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row>
    <row r="167" spans="2:109" ht="14.4" x14ac:dyDescent="0.3">
      <c r="B167" s="54"/>
      <c r="C167" s="55"/>
      <c r="D167" s="55"/>
      <c r="E167" s="44">
        <f t="shared" si="171"/>
        <v>7.2999999999999989</v>
      </c>
      <c r="F167" s="45">
        <f t="shared" ref="F167" si="177">EXP(-IRate*E167)</f>
        <v>0.80332171815362652</v>
      </c>
      <c r="G167" s="46" cm="1">
        <f t="array" aca="1" ref="G167" ca="1">CubicSpline(Tenors,Spreads,E167)</f>
        <v>1.2295127172727804E-2</v>
      </c>
      <c r="H167" s="47" cm="1">
        <f t="array" ref="H167">IF(Method="CubicSpline",CubicSpline(Tenors,HRs,E167),FindHR(E167,Tenors,HRs,Method))</f>
        <v>3.9490970273490821E-2</v>
      </c>
      <c r="I167" s="46">
        <f t="shared" si="157"/>
        <v>0.85161893738149841</v>
      </c>
      <c r="J167" s="47">
        <f t="shared" si="158"/>
        <v>0.14838106261850159</v>
      </c>
      <c r="K167" s="48">
        <f t="shared" si="159"/>
        <v>1.6832241640239998E-3</v>
      </c>
      <c r="L167" s="48">
        <f t="shared" ca="1" si="154"/>
        <v>0.86106032430658819</v>
      </c>
      <c r="M167" s="49">
        <f t="shared" ca="1" si="155"/>
        <v>0.13893967569341181</v>
      </c>
      <c r="N167" s="42"/>
      <c r="O167" s="42"/>
      <c r="P167" s="42"/>
      <c r="Q167" s="42"/>
      <c r="R167" s="42"/>
      <c r="S167" s="7"/>
      <c r="T167" s="7"/>
      <c r="U167" s="7"/>
      <c r="V167" s="7"/>
      <c r="W167" s="7"/>
      <c r="X167" s="7"/>
      <c r="Y167" s="7"/>
      <c r="Z167" s="7"/>
      <c r="AA167" s="7"/>
      <c r="AB167" s="7"/>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row>
    <row r="168" spans="2:109" ht="14.4" x14ac:dyDescent="0.3">
      <c r="B168" s="54"/>
      <c r="C168" s="55"/>
      <c r="D168" s="55"/>
      <c r="E168" s="44">
        <f t="shared" si="171"/>
        <v>7.3499999999999988</v>
      </c>
      <c r="F168" s="45">
        <f t="shared" ref="F168" si="178">EXP(-IRate*E168)</f>
        <v>0.80211763886163001</v>
      </c>
      <c r="G168" s="46" cm="1">
        <f t="array" aca="1" ref="G168" ca="1">CubicSpline(Tenors,Spreads,E168)</f>
        <v>1.2339722260680518E-2</v>
      </c>
      <c r="H168" s="47" cm="1">
        <f t="array" ref="H168">IF(Method="CubicSpline",CubicSpline(Tenors,HRs,E168),FindHR(E168,Tenors,HRs,Method))</f>
        <v>3.9104815726673008E-2</v>
      </c>
      <c r="I168" s="46">
        <f t="shared" si="157"/>
        <v>0.84995544409563273</v>
      </c>
      <c r="J168" s="47">
        <f t="shared" si="158"/>
        <v>0.15004455590436727</v>
      </c>
      <c r="K168" s="48">
        <f t="shared" si="159"/>
        <v>1.6634932858656803E-3</v>
      </c>
      <c r="L168" s="48">
        <f t="shared" ca="1" si="154"/>
        <v>0.85970876048082856</v>
      </c>
      <c r="M168" s="49">
        <f t="shared" ca="1" si="155"/>
        <v>0.14029123951917144</v>
      </c>
      <c r="N168" s="42"/>
      <c r="O168" s="42"/>
      <c r="P168" s="42"/>
      <c r="Q168" s="42"/>
      <c r="R168" s="42"/>
      <c r="S168" s="7"/>
      <c r="T168" s="7"/>
      <c r="U168" s="7"/>
      <c r="V168" s="7"/>
      <c r="W168" s="7"/>
      <c r="X168" s="7"/>
      <c r="Y168" s="7"/>
      <c r="Z168" s="7"/>
      <c r="AA168" s="7"/>
      <c r="AB168" s="7"/>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row>
    <row r="169" spans="2:109" ht="14.4" x14ac:dyDescent="0.3">
      <c r="B169" s="54"/>
      <c r="C169" s="55"/>
      <c r="D169" s="55"/>
      <c r="E169" s="44">
        <f t="shared" si="171"/>
        <v>7.3999999999999986</v>
      </c>
      <c r="F169" s="45">
        <f t="shared" ref="F169" si="179">EXP(-IRate*E169)</f>
        <v>0.80091536433465926</v>
      </c>
      <c r="G169" s="46" cm="1">
        <f t="array" aca="1" ref="G169" ca="1">CubicSpline(Tenors,Spreads,E169)</f>
        <v>1.2383067875511472E-2</v>
      </c>
      <c r="H169" s="47" cm="1">
        <f t="array" ref="H169">IF(Method="CubicSpline",CubicSpline(Tenors,HRs,E169),FindHR(E169,Tenors,HRs,Method))</f>
        <v>3.8718661179855202E-2</v>
      </c>
      <c r="I169" s="46">
        <f t="shared" si="157"/>
        <v>0.8483115789725667</v>
      </c>
      <c r="J169" s="47">
        <f t="shared" si="158"/>
        <v>0.1516884210274333</v>
      </c>
      <c r="K169" s="48">
        <f t="shared" si="159"/>
        <v>1.6438651230660239E-3</v>
      </c>
      <c r="L169" s="48">
        <f t="shared" ca="1" si="154"/>
        <v>0.85836616585882086</v>
      </c>
      <c r="M169" s="49">
        <f t="shared" ca="1" si="155"/>
        <v>0.14163383414117914</v>
      </c>
      <c r="N169" s="42"/>
      <c r="O169" s="42"/>
      <c r="P169" s="42"/>
      <c r="Q169" s="42"/>
      <c r="R169" s="42"/>
      <c r="S169" s="7"/>
      <c r="T169" s="7"/>
      <c r="U169" s="7"/>
      <c r="V169" s="7"/>
      <c r="W169" s="7"/>
      <c r="X169" s="7"/>
      <c r="Y169" s="7"/>
      <c r="Z169" s="7"/>
      <c r="AA169" s="7"/>
      <c r="AB169" s="7"/>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row>
    <row r="170" spans="2:109" ht="14.4" x14ac:dyDescent="0.3">
      <c r="B170" s="54"/>
      <c r="C170" s="55"/>
      <c r="D170" s="55"/>
      <c r="E170" s="44">
        <f t="shared" si="171"/>
        <v>7.4499999999999984</v>
      </c>
      <c r="F170" s="45">
        <f t="shared" ref="F170" si="180">EXP(-IRate*E170)</f>
        <v>0.79971489186759614</v>
      </c>
      <c r="G170" s="46" cm="1">
        <f t="array" aca="1" ref="G170" ca="1">CubicSpline(Tenors,Spreads,E170)</f>
        <v>1.2425187592162958E-2</v>
      </c>
      <c r="H170" s="47" cm="1">
        <f t="array" ref="H170">IF(Method="CubicSpline",CubicSpline(Tenors,HRs,E170),FindHR(E170,Tenors,HRs,Method))</f>
        <v>3.8332506633037396E-2</v>
      </c>
      <c r="I170" s="46">
        <f t="shared" si="157"/>
        <v>0.8466872406324234</v>
      </c>
      <c r="J170" s="47">
        <f t="shared" si="158"/>
        <v>0.1533127593675766</v>
      </c>
      <c r="K170" s="48">
        <f t="shared" si="159"/>
        <v>1.6243383401433054E-3</v>
      </c>
      <c r="L170" s="48">
        <f t="shared" ca="1" si="154"/>
        <v>0.85703252186595125</v>
      </c>
      <c r="M170" s="49">
        <f t="shared" ca="1" si="155"/>
        <v>0.14296747813404875</v>
      </c>
      <c r="N170" s="42"/>
      <c r="O170" s="42"/>
      <c r="P170" s="42"/>
      <c r="Q170" s="42"/>
      <c r="R170" s="42"/>
      <c r="S170" s="7"/>
      <c r="T170" s="7"/>
      <c r="U170" s="7"/>
      <c r="V170" s="7"/>
      <c r="W170" s="7"/>
      <c r="X170" s="7"/>
      <c r="Y170" s="7"/>
      <c r="Z170" s="7"/>
      <c r="AA170" s="7"/>
      <c r="AB170" s="7"/>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row>
    <row r="171" spans="2:109" ht="14.4" x14ac:dyDescent="0.3">
      <c r="B171" s="54"/>
      <c r="C171" s="55"/>
      <c r="D171" s="55"/>
      <c r="E171" s="44">
        <f t="shared" si="171"/>
        <v>7.4999999999999982</v>
      </c>
      <c r="F171" s="45">
        <f t="shared" ref="F171" si="181">EXP(-IRate*E171)</f>
        <v>0.79851621875937706</v>
      </c>
      <c r="G171" s="46" cm="1">
        <f t="array" aca="1" ref="G171" ca="1">CubicSpline(Tenors,Spreads,E171)</f>
        <v>1.2466104109056717E-2</v>
      </c>
      <c r="H171" s="47" cm="1">
        <f t="array" ref="H171">IF(Method="CubicSpline",CubicSpline(Tenors,HRs,E171),FindHR(E171,Tenors,HRs,Method))</f>
        <v>3.7946352086219583E-2</v>
      </c>
      <c r="I171" s="46">
        <f t="shared" si="157"/>
        <v>0.84508232902040203</v>
      </c>
      <c r="J171" s="47">
        <f t="shared" si="158"/>
        <v>0.15491767097959797</v>
      </c>
      <c r="K171" s="48">
        <f t="shared" si="159"/>
        <v>1.6049116120213647E-3</v>
      </c>
      <c r="L171" s="48">
        <f t="shared" ca="1" si="154"/>
        <v>0.85570781274345808</v>
      </c>
      <c r="M171" s="49">
        <f t="shared" ca="1" si="155"/>
        <v>0.14429218725654192</v>
      </c>
      <c r="N171" s="42"/>
      <c r="O171" s="42"/>
      <c r="P171" s="42"/>
      <c r="Q171" s="42"/>
      <c r="R171" s="42"/>
      <c r="S171" s="7"/>
      <c r="T171" s="7"/>
      <c r="U171" s="7"/>
      <c r="V171" s="7"/>
      <c r="W171" s="7"/>
      <c r="X171" s="7"/>
      <c r="Y171" s="7"/>
      <c r="Z171" s="7"/>
      <c r="AA171" s="7"/>
      <c r="AB171" s="7"/>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row>
    <row r="172" spans="2:109" ht="14.4" x14ac:dyDescent="0.3">
      <c r="B172" s="54"/>
      <c r="C172" s="55"/>
      <c r="D172" s="55"/>
      <c r="E172" s="44">
        <f t="shared" si="171"/>
        <v>7.549999999999998</v>
      </c>
      <c r="F172" s="45">
        <f t="shared" ref="F172" si="182">EXP(-IRate*E172)</f>
        <v>0.79731934231298718</v>
      </c>
      <c r="G172" s="46" cm="1">
        <f t="array" aca="1" ref="G172" ca="1">CubicSpline(Tenors,Spreads,E172)</f>
        <v>1.2505842750002757E-2</v>
      </c>
      <c r="H172" s="47" cm="1">
        <f t="array" ref="H172">IF(Method="CubicSpline",CubicSpline(Tenors,HRs,E172),FindHR(E172,Tenors,HRs,Method))</f>
        <v>3.756019753940177E-2</v>
      </c>
      <c r="I172" s="46">
        <f t="shared" si="157"/>
        <v>0.84349674539652109</v>
      </c>
      <c r="J172" s="47">
        <f t="shared" si="158"/>
        <v>0.15650325460347891</v>
      </c>
      <c r="K172" s="48">
        <f t="shared" si="159"/>
        <v>1.5855836238809484E-3</v>
      </c>
      <c r="L172" s="48">
        <f t="shared" ca="1" si="154"/>
        <v>0.85439198819092543</v>
      </c>
      <c r="M172" s="49">
        <f t="shared" ca="1" si="155"/>
        <v>0.14560801180907457</v>
      </c>
      <c r="N172" s="42"/>
      <c r="O172" s="42"/>
      <c r="P172" s="42"/>
      <c r="Q172" s="42"/>
      <c r="R172" s="42"/>
      <c r="S172" s="7"/>
      <c r="T172" s="7"/>
      <c r="U172" s="7"/>
      <c r="V172" s="7"/>
      <c r="W172" s="7"/>
      <c r="X172" s="7"/>
      <c r="Y172" s="7"/>
      <c r="Z172" s="7"/>
      <c r="AA172" s="7"/>
      <c r="AB172" s="7"/>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row>
    <row r="173" spans="2:109" ht="14.4" x14ac:dyDescent="0.3">
      <c r="B173" s="54"/>
      <c r="C173" s="55"/>
      <c r="D173" s="55"/>
      <c r="E173" s="44">
        <f t="shared" si="171"/>
        <v>7.5999999999999979</v>
      </c>
      <c r="F173" s="45">
        <f t="shared" ref="F173" si="183">EXP(-IRate*E173)</f>
        <v>0.79612425983545376</v>
      </c>
      <c r="G173" s="46" cm="1">
        <f t="array" aca="1" ref="G173" ca="1">CubicSpline(Tenors,Spreads,E173)</f>
        <v>1.2544426217680512E-2</v>
      </c>
      <c r="H173" s="47" cm="1">
        <f t="array" ref="H173">IF(Method="CubicSpline",CubicSpline(Tenors,HRs,E173),FindHR(E173,Tenors,HRs,Method))</f>
        <v>3.7174042992583964E-2</v>
      </c>
      <c r="I173" s="46">
        <f t="shared" si="157"/>
        <v>0.84193039232550704</v>
      </c>
      <c r="J173" s="47">
        <f t="shared" si="158"/>
        <v>0.15806960767449296</v>
      </c>
      <c r="K173" s="48">
        <f t="shared" si="159"/>
        <v>1.5663530710140483E-3</v>
      </c>
      <c r="L173" s="48">
        <f t="shared" ca="1" si="154"/>
        <v>0.85308501939143244</v>
      </c>
      <c r="M173" s="49">
        <f t="shared" ca="1" si="155"/>
        <v>0.14691498060856756</v>
      </c>
      <c r="N173" s="42"/>
      <c r="O173" s="42"/>
      <c r="P173" s="42"/>
      <c r="Q173" s="42"/>
      <c r="R173" s="42"/>
      <c r="S173" s="7"/>
      <c r="T173" s="7"/>
      <c r="U173" s="7"/>
      <c r="V173" s="7"/>
      <c r="W173" s="7"/>
      <c r="X173" s="7"/>
      <c r="Y173" s="7"/>
      <c r="Z173" s="7"/>
      <c r="AA173" s="7"/>
      <c r="AB173" s="7"/>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row>
    <row r="174" spans="2:109" ht="14.4" x14ac:dyDescent="0.3">
      <c r="B174" s="54"/>
      <c r="C174" s="55"/>
      <c r="D174" s="55"/>
      <c r="E174" s="44">
        <f t="shared" si="171"/>
        <v>7.6499999999999977</v>
      </c>
      <c r="F174" s="45">
        <f t="shared" ref="F174" si="184">EXP(-IRate*E174)</f>
        <v>0.79493096863784085</v>
      </c>
      <c r="G174" s="46" cm="1">
        <f t="array" aca="1" ref="G174" ca="1">CubicSpline(Tenors,Spreads,E174)</f>
        <v>1.2581878087032271E-2</v>
      </c>
      <c r="H174" s="47" cm="1">
        <f t="array" ref="H174">IF(Method="CubicSpline",CubicSpline(Tenors,HRs,E174),FindHR(E174,Tenors,HRs,Method))</f>
        <v>3.6787888445766158E-2</v>
      </c>
      <c r="I174" s="46">
        <f t="shared" si="157"/>
        <v>0.84038317366682858</v>
      </c>
      <c r="J174" s="47">
        <f t="shared" si="158"/>
        <v>0.15961682633317142</v>
      </c>
      <c r="K174" s="48">
        <f t="shared" si="159"/>
        <v>1.547218658678462E-3</v>
      </c>
      <c r="L174" s="48">
        <f t="shared" ca="1" si="154"/>
        <v>0.85178686183877073</v>
      </c>
      <c r="M174" s="49">
        <f t="shared" ca="1" si="155"/>
        <v>0.14821313816122927</v>
      </c>
      <c r="N174" s="42"/>
      <c r="O174" s="42"/>
      <c r="P174" s="42"/>
      <c r="Q174" s="42"/>
      <c r="R174" s="42"/>
      <c r="S174" s="7"/>
      <c r="T174" s="7"/>
      <c r="U174" s="7"/>
      <c r="V174" s="7"/>
      <c r="W174" s="7"/>
      <c r="X174" s="7"/>
      <c r="Y174" s="7"/>
      <c r="Z174" s="7"/>
      <c r="AA174" s="7"/>
      <c r="AB174" s="7"/>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row>
    <row r="175" spans="2:109" ht="14.4" x14ac:dyDescent="0.3">
      <c r="B175" s="54"/>
      <c r="C175" s="55"/>
      <c r="D175" s="55"/>
      <c r="E175" s="44">
        <f t="shared" si="171"/>
        <v>7.6999999999999975</v>
      </c>
      <c r="F175" s="45">
        <f t="shared" ref="F175" si="185">EXP(-IRate*E175)</f>
        <v>0.79373946603524281</v>
      </c>
      <c r="G175" s="46" cm="1">
        <f t="array" aca="1" ref="G175" ca="1">CubicSpline(Tenors,Spreads,E175)</f>
        <v>1.2618221040292105E-2</v>
      </c>
      <c r="H175" s="47" cm="1">
        <f t="array" ref="H175">IF(Method="CubicSpline",CubicSpline(Tenors,HRs,E175),FindHR(E175,Tenors,HRs,Method))</f>
        <v>3.6401733898948352E-2</v>
      </c>
      <c r="I175" s="46">
        <f t="shared" si="157"/>
        <v>0.838854994564874</v>
      </c>
      <c r="J175" s="47">
        <f t="shared" si="158"/>
        <v>0.161145005435126</v>
      </c>
      <c r="K175" s="48">
        <f t="shared" si="159"/>
        <v>1.5281791019545743E-3</v>
      </c>
      <c r="L175" s="48">
        <f t="shared" ca="1" si="154"/>
        <v>0.85049747441208234</v>
      </c>
      <c r="M175" s="49">
        <f t="shared" ca="1" si="155"/>
        <v>0.14950252558791766</v>
      </c>
      <c r="N175" s="42"/>
      <c r="O175" s="42"/>
      <c r="P175" s="42"/>
      <c r="Q175" s="42"/>
      <c r="R175" s="42"/>
      <c r="S175" s="7"/>
      <c r="T175" s="7"/>
      <c r="U175" s="7"/>
      <c r="V175" s="7"/>
      <c r="W175" s="7"/>
      <c r="X175" s="7"/>
      <c r="Y175" s="7"/>
      <c r="Z175" s="7"/>
      <c r="AA175" s="7"/>
      <c r="AB175" s="7"/>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row>
    <row r="176" spans="2:109" ht="14.4" x14ac:dyDescent="0.3">
      <c r="B176" s="54"/>
      <c r="C176" s="55"/>
      <c r="D176" s="55"/>
      <c r="E176" s="44">
        <f t="shared" si="171"/>
        <v>7.7499999999999973</v>
      </c>
      <c r="F176" s="45">
        <f t="shared" ref="F176" si="186">EXP(-IRate*E176)</f>
        <v>0.79254974934677824</v>
      </c>
      <c r="G176" s="46" cm="1">
        <f t="array" aca="1" ref="G176" ca="1">CubicSpline(Tenors,Spreads,E176)</f>
        <v>1.2653479502660036E-2</v>
      </c>
      <c r="H176" s="47" cm="1">
        <f t="array" ref="H176">IF(Method="CubicSpline",CubicSpline(Tenors,HRs,E176),FindHR(E176,Tenors,HRs,Method))</f>
        <v>3.6015579352130546E-2</v>
      </c>
      <c r="I176" s="46">
        <f t="shared" si="157"/>
        <v>0.83734576143927042</v>
      </c>
      <c r="J176" s="47">
        <f t="shared" si="158"/>
        <v>0.16265423856072958</v>
      </c>
      <c r="K176" s="48">
        <f t="shared" si="159"/>
        <v>1.5092331256035818E-3</v>
      </c>
      <c r="L176" s="48">
        <f t="shared" ca="1" si="154"/>
        <v>0.84921679075532563</v>
      </c>
      <c r="M176" s="49">
        <f t="shared" ca="1" si="155"/>
        <v>0.15078320924467437</v>
      </c>
      <c r="N176" s="42"/>
      <c r="O176" s="42"/>
      <c r="P176" s="42"/>
      <c r="Q176" s="42"/>
      <c r="R176" s="42"/>
      <c r="S176" s="7"/>
      <c r="T176" s="7"/>
      <c r="U176" s="7"/>
      <c r="V176" s="7"/>
      <c r="W176" s="7"/>
      <c r="X176" s="7"/>
      <c r="Y176" s="7"/>
      <c r="Z176" s="7"/>
      <c r="AA176" s="7"/>
      <c r="AB176" s="7"/>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row>
    <row r="177" spans="2:109" ht="14.4" x14ac:dyDescent="0.3">
      <c r="B177" s="54"/>
      <c r="C177" s="55"/>
      <c r="D177" s="55"/>
      <c r="E177" s="44">
        <f t="shared" si="171"/>
        <v>7.7999999999999972</v>
      </c>
      <c r="F177" s="45">
        <f t="shared" ref="F177" si="187">EXP(-IRate*E177)</f>
        <v>0.79136181589558396</v>
      </c>
      <c r="G177" s="46" cm="1">
        <f t="array" aca="1" ref="G177" ca="1">CubicSpline(Tenors,Spreads,E177)</f>
        <v>1.2687678022935729E-2</v>
      </c>
      <c r="H177" s="47" cm="1">
        <f t="array" ref="H177">IF(Method="CubicSpline",CubicSpline(Tenors,HRs,E177),FindHR(E177,Tenors,HRs,Method))</f>
        <v>3.5629424805312733E-2</v>
      </c>
      <c r="I177" s="46">
        <f t="shared" si="157"/>
        <v>0.8358553819753447</v>
      </c>
      <c r="J177" s="47">
        <f t="shared" si="158"/>
        <v>0.1641446180246553</v>
      </c>
      <c r="K177" s="48">
        <f t="shared" si="159"/>
        <v>1.4903794639257173E-3</v>
      </c>
      <c r="L177" s="48">
        <f t="shared" ca="1" si="154"/>
        <v>0.84794473670127979</v>
      </c>
      <c r="M177" s="49">
        <f t="shared" ca="1" si="155"/>
        <v>0.15205526329872021</v>
      </c>
      <c r="N177" s="42"/>
      <c r="O177" s="42"/>
      <c r="P177" s="42"/>
      <c r="Q177" s="42"/>
      <c r="R177" s="42"/>
      <c r="S177" s="7"/>
      <c r="T177" s="7"/>
      <c r="U177" s="7"/>
      <c r="V177" s="7"/>
      <c r="W177" s="7"/>
      <c r="X177" s="7"/>
      <c r="Y177" s="7"/>
      <c r="Z177" s="7"/>
      <c r="AA177" s="7"/>
      <c r="AB177" s="7"/>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row>
    <row r="178" spans="2:109" ht="14.4" x14ac:dyDescent="0.3">
      <c r="B178" s="54"/>
      <c r="C178" s="55"/>
      <c r="D178" s="55"/>
      <c r="E178" s="44">
        <f t="shared" si="171"/>
        <v>7.849999999999997</v>
      </c>
      <c r="F178" s="45">
        <f t="shared" ref="F178" si="188">EXP(-IRate*E178)</f>
        <v>0.79017566300880926</v>
      </c>
      <c r="G178" s="46" cm="1">
        <f t="array" aca="1" ref="G178" ca="1">CubicSpline(Tenors,Spreads,E178)</f>
        <v>1.2720838340775182E-2</v>
      </c>
      <c r="H178" s="47" cm="1">
        <f t="array" ref="H178">IF(Method="CubicSpline",CubicSpline(Tenors,HRs,E178),FindHR(E178,Tenors,HRs,Method))</f>
        <v>3.524327025849492E-2</v>
      </c>
      <c r="I178" s="46">
        <f t="shared" si="157"/>
        <v>0.83438376511472223</v>
      </c>
      <c r="J178" s="47">
        <f t="shared" si="158"/>
        <v>0.16561623488527777</v>
      </c>
      <c r="K178" s="48">
        <f t="shared" si="159"/>
        <v>1.4716168606224711E-3</v>
      </c>
      <c r="L178" s="48">
        <f t="shared" ca="1" si="154"/>
        <v>0.84668126277197131</v>
      </c>
      <c r="M178" s="49">
        <f t="shared" ca="1" si="155"/>
        <v>0.15331873722802869</v>
      </c>
      <c r="N178" s="42"/>
      <c r="O178" s="42"/>
      <c r="P178" s="42"/>
      <c r="Q178" s="42"/>
      <c r="R178" s="42"/>
      <c r="S178" s="7"/>
      <c r="T178" s="7"/>
      <c r="U178" s="7"/>
      <c r="V178" s="7"/>
      <c r="W178" s="7"/>
      <c r="X178" s="7"/>
      <c r="Y178" s="7"/>
      <c r="Z178" s="7"/>
      <c r="AA178" s="7"/>
      <c r="AB178" s="7"/>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row>
    <row r="179" spans="2:109" ht="14.4" x14ac:dyDescent="0.3">
      <c r="B179" s="54"/>
      <c r="C179" s="55"/>
      <c r="D179" s="55"/>
      <c r="E179" s="44">
        <f t="shared" si="171"/>
        <v>7.8999999999999968</v>
      </c>
      <c r="F179" s="45">
        <f t="shared" ref="F179" si="189">EXP(-IRate*E179)</f>
        <v>0.78899128801760976</v>
      </c>
      <c r="G179" s="46" cm="1">
        <f t="array" aca="1" ref="G179" ca="1">CubicSpline(Tenors,Spreads,E179)</f>
        <v>1.2752985835464919E-2</v>
      </c>
      <c r="H179" s="47" cm="1">
        <f t="array" ref="H179">IF(Method="CubicSpline",CubicSpline(Tenors,HRs,E179),FindHR(E179,Tenors,HRs,Method))</f>
        <v>3.4857115711677114E-2</v>
      </c>
      <c r="I179" s="46">
        <f t="shared" si="157"/>
        <v>0.83293082104606497</v>
      </c>
      <c r="J179" s="47">
        <f t="shared" si="158"/>
        <v>0.16706917895393503</v>
      </c>
      <c r="K179" s="48">
        <f t="shared" si="159"/>
        <v>1.4529440686572581E-3</v>
      </c>
      <c r="L179" s="48">
        <f t="shared" ca="1" si="154"/>
        <v>0.84542627319922803</v>
      </c>
      <c r="M179" s="49">
        <f t="shared" ca="1" si="155"/>
        <v>0.15457372680077197</v>
      </c>
      <c r="N179" s="42"/>
      <c r="O179" s="42"/>
      <c r="P179" s="42"/>
      <c r="Q179" s="42"/>
      <c r="R179" s="42"/>
      <c r="S179" s="7"/>
      <c r="T179" s="7"/>
      <c r="U179" s="7"/>
      <c r="V179" s="7"/>
      <c r="W179" s="7"/>
      <c r="X179" s="7"/>
      <c r="Y179" s="7"/>
      <c r="Z179" s="7"/>
      <c r="AA179" s="7"/>
      <c r="AB179" s="7"/>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row>
    <row r="180" spans="2:109" ht="14.4" x14ac:dyDescent="0.3">
      <c r="B180" s="54"/>
      <c r="C180" s="55"/>
      <c r="D180" s="55"/>
      <c r="E180" s="44">
        <f t="shared" si="171"/>
        <v>7.9499999999999966</v>
      </c>
      <c r="F180" s="45">
        <f t="shared" ref="F180" si="190">EXP(-IRate*E180)</f>
        <v>0.78780868825714123</v>
      </c>
      <c r="G180" s="46" cm="1">
        <f t="array" aca="1" ref="G180" ca="1">CubicSpline(Tenors,Spreads,E180)</f>
        <v>1.2784143181651025E-2</v>
      </c>
      <c r="H180" s="47" cm="1">
        <f t="array" ref="H180">IF(Method="CubicSpline",CubicSpline(Tenors,HRs,E180),FindHR(E180,Tenors,HRs,Method))</f>
        <v>3.4470961164859308E-2</v>
      </c>
      <c r="I180" s="46">
        <f t="shared" si="157"/>
        <v>0.83149646119594545</v>
      </c>
      <c r="J180" s="47">
        <f t="shared" si="158"/>
        <v>0.16850353880405455</v>
      </c>
      <c r="K180" s="48">
        <f t="shared" si="159"/>
        <v>1.4343598501195265E-3</v>
      </c>
      <c r="L180" s="48">
        <f t="shared" ca="1" si="154"/>
        <v>0.84417969594834008</v>
      </c>
      <c r="M180" s="49">
        <f t="shared" ca="1" si="155"/>
        <v>0.15582030405165992</v>
      </c>
      <c r="N180" s="42"/>
      <c r="O180" s="42"/>
      <c r="P180" s="42"/>
      <c r="Q180" s="42"/>
      <c r="R180" s="42"/>
      <c r="S180" s="7"/>
      <c r="T180" s="7"/>
      <c r="U180" s="7"/>
      <c r="V180" s="7"/>
      <c r="W180" s="7"/>
      <c r="X180" s="7"/>
      <c r="Y180" s="7"/>
      <c r="Z180" s="7"/>
      <c r="AA180" s="7"/>
      <c r="AB180" s="7"/>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row>
    <row r="181" spans="2:109" ht="14.4" x14ac:dyDescent="0.3">
      <c r="B181" s="54"/>
      <c r="C181" s="55"/>
      <c r="D181" s="55"/>
      <c r="E181" s="44">
        <f t="shared" si="171"/>
        <v>7.9999999999999964</v>
      </c>
      <c r="F181" s="45">
        <f t="shared" ref="F181" si="191">EXP(-IRate*E181)</f>
        <v>0.78662786106655347</v>
      </c>
      <c r="G181" s="46" cm="1">
        <f t="array" aca="1" ref="G181" ca="1">CubicSpline(Tenors,Spreads,E181)</f>
        <v>1.2814333954275794E-2</v>
      </c>
      <c r="H181" s="47" cm="1">
        <f t="array" ref="H181">IF(Method="CubicSpline",CubicSpline(Tenors,HRs,E181),FindHR(E181,Tenors,HRs,Method))</f>
        <v>3.4084806618041502E-2</v>
      </c>
      <c r="I181" s="46">
        <f t="shared" si="157"/>
        <v>0.83008059821985658</v>
      </c>
      <c r="J181" s="47">
        <f t="shared" si="158"/>
        <v>0.16991940178014342</v>
      </c>
      <c r="K181" s="48">
        <f t="shared" si="159"/>
        <v>1.4158629760888664E-3</v>
      </c>
      <c r="L181" s="48">
        <f t="shared" ca="1" si="154"/>
        <v>0.84294144297417517</v>
      </c>
      <c r="M181" s="49">
        <f t="shared" ca="1" si="155"/>
        <v>0.15705855702582483</v>
      </c>
      <c r="N181" s="42"/>
      <c r="O181" s="42"/>
      <c r="P181" s="42"/>
      <c r="Q181" s="42"/>
      <c r="R181" s="42"/>
      <c r="S181" s="7"/>
      <c r="T181" s="7"/>
      <c r="U181" s="7"/>
      <c r="V181" s="7"/>
      <c r="W181" s="7"/>
      <c r="X181" s="7"/>
      <c r="Y181" s="7"/>
      <c r="Z181" s="7"/>
      <c r="AA181" s="7"/>
      <c r="AB181" s="7"/>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row>
    <row r="182" spans="2:109" ht="14.4" x14ac:dyDescent="0.3">
      <c r="B182" s="54"/>
      <c r="C182" s="55"/>
      <c r="D182" s="55"/>
      <c r="E182" s="44">
        <f t="shared" si="171"/>
        <v>8.0499999999999972</v>
      </c>
      <c r="F182" s="45">
        <f t="shared" ref="F182" si="192">EXP(-IRate*E182)</f>
        <v>0.78544880378898507</v>
      </c>
      <c r="G182" s="46" cm="1">
        <f t="array" aca="1" ref="G182" ca="1">CubicSpline(Tenors,Spreads,E182)</f>
        <v>1.2843580810490829E-2</v>
      </c>
      <c r="H182" s="47" cm="1">
        <f t="array" ref="H182">IF(Method="CubicSpline",CubicSpline(Tenors,HRs,E182),FindHR(E182,Tenors,HRs,Method))</f>
        <v>3.3698652071223682E-2</v>
      </c>
      <c r="I182" s="46">
        <f t="shared" si="157"/>
        <v>0.82868314599335524</v>
      </c>
      <c r="J182" s="47">
        <f t="shared" si="158"/>
        <v>0.17131685400664476</v>
      </c>
      <c r="K182" s="48">
        <f t="shared" si="159"/>
        <v>1.3974522265013389E-3</v>
      </c>
      <c r="L182" s="48">
        <f t="shared" ca="1" si="154"/>
        <v>0.84171143055203301</v>
      </c>
      <c r="M182" s="49">
        <f t="shared" ca="1" si="155"/>
        <v>0.15828856944796699</v>
      </c>
      <c r="N182" s="42"/>
      <c r="O182" s="42"/>
      <c r="P182" s="42"/>
      <c r="Q182" s="42"/>
      <c r="R182" s="42"/>
      <c r="S182" s="7"/>
      <c r="T182" s="7"/>
      <c r="U182" s="7"/>
      <c r="V182" s="7"/>
      <c r="W182" s="7"/>
      <c r="X182" s="7"/>
      <c r="Y182" s="7"/>
      <c r="Z182" s="7"/>
      <c r="AA182" s="7"/>
      <c r="AB182" s="7"/>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row>
    <row r="183" spans="2:109" ht="14.4" x14ac:dyDescent="0.3">
      <c r="B183" s="54"/>
      <c r="C183" s="55"/>
      <c r="D183" s="55"/>
      <c r="E183" s="44">
        <f t="shared" si="171"/>
        <v>8.0999999999999979</v>
      </c>
      <c r="F183" s="45">
        <f t="shared" ref="F183" si="193">EXP(-IRate*E183)</f>
        <v>0.78427151377155646</v>
      </c>
      <c r="G183" s="46" cm="1">
        <f t="array" aca="1" ref="G183" ca="1">CubicSpline(Tenors,Spreads,E183)</f>
        <v>1.2871909157573837E-2</v>
      </c>
      <c r="H183" s="47" cm="1">
        <f t="array" ref="H183">IF(Method="CubicSpline",CubicSpline(Tenors,HRs,E183),FindHR(E183,Tenors,HRs,Method))</f>
        <v>3.3312497524405869E-2</v>
      </c>
      <c r="I183" s="46">
        <f t="shared" si="157"/>
        <v>0.82730401960333877</v>
      </c>
      <c r="J183" s="47">
        <f t="shared" si="158"/>
        <v>0.17269598039666123</v>
      </c>
      <c r="K183" s="48">
        <f t="shared" si="159"/>
        <v>1.3791263900164719E-3</v>
      </c>
      <c r="L183" s="48">
        <f t="shared" ca="1" si="154"/>
        <v>0.8404895379465912</v>
      </c>
      <c r="M183" s="49">
        <f t="shared" ca="1" si="155"/>
        <v>0.1595104620534088</v>
      </c>
      <c r="N183" s="42"/>
      <c r="O183" s="42"/>
      <c r="P183" s="42"/>
      <c r="Q183" s="42"/>
      <c r="R183" s="42"/>
      <c r="S183" s="7"/>
      <c r="T183" s="7"/>
      <c r="U183" s="7"/>
      <c r="V183" s="7"/>
      <c r="W183" s="7"/>
      <c r="X183" s="7"/>
      <c r="Y183" s="7"/>
      <c r="Z183" s="7"/>
      <c r="AA183" s="7"/>
      <c r="AB183" s="7"/>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row>
    <row r="184" spans="2:109" ht="14.4" x14ac:dyDescent="0.3">
      <c r="B184" s="54"/>
      <c r="C184" s="55"/>
      <c r="D184" s="55"/>
      <c r="E184" s="44">
        <f t="shared" si="171"/>
        <v>8.1499999999999986</v>
      </c>
      <c r="F184" s="45">
        <f t="shared" ref="F184" si="194">EXP(-IRate*E184)</f>
        <v>0.78309598836536476</v>
      </c>
      <c r="G184" s="46" cm="1">
        <f t="array" aca="1" ref="G184" ca="1">CubicSpline(Tenors,Spreads,E184)</f>
        <v>1.2899341190345399E-2</v>
      </c>
      <c r="H184" s="47" cm="1">
        <f t="array" ref="H184">IF(Method="CubicSpline",CubicSpline(Tenors,HRs,E184),FindHR(E184,Tenors,HRs,Method))</f>
        <v>3.2926342977588056E-2</v>
      </c>
      <c r="I184" s="46">
        <f t="shared" si="157"/>
        <v>0.8259431353394534</v>
      </c>
      <c r="J184" s="47">
        <f t="shared" si="158"/>
        <v>0.1740568646605466</v>
      </c>
      <c r="K184" s="48">
        <f t="shared" si="159"/>
        <v>1.3608842638853647E-3</v>
      </c>
      <c r="L184" s="48">
        <f t="shared" ca="1" si="154"/>
        <v>0.83927567468938558</v>
      </c>
      <c r="M184" s="49">
        <f t="shared" ca="1" si="155"/>
        <v>0.16072432531061442</v>
      </c>
      <c r="N184" s="42"/>
      <c r="O184" s="42"/>
      <c r="P184" s="42"/>
      <c r="Q184" s="42"/>
      <c r="R184" s="42"/>
      <c r="S184" s="7"/>
      <c r="T184" s="7"/>
      <c r="U184" s="7"/>
      <c r="V184" s="7"/>
      <c r="W184" s="7"/>
      <c r="X184" s="7"/>
      <c r="Y184" s="7"/>
      <c r="Z184" s="7"/>
      <c r="AA184" s="7"/>
      <c r="AB184" s="7"/>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row>
    <row r="185" spans="2:109" ht="14.4" x14ac:dyDescent="0.3">
      <c r="B185" s="54"/>
      <c r="C185" s="55"/>
      <c r="D185" s="55"/>
      <c r="E185" s="44">
        <f t="shared" si="171"/>
        <v>8.1999999999999993</v>
      </c>
      <c r="F185" s="45">
        <f t="shared" ref="F185" si="195">EXP(-IRate*E185)</f>
        <v>0.78192222492547725</v>
      </c>
      <c r="G185" s="46" cm="1">
        <f t="array" aca="1" ref="G185" ca="1">CubicSpline(Tenors,Spreads,E185)</f>
        <v>1.2925901415070386E-2</v>
      </c>
      <c r="H185" s="47" cm="1">
        <f t="array" ref="H185">IF(Method="CubicSpline",CubicSpline(Tenors,HRs,E185),FindHR(E185,Tenors,HRs,Method))</f>
        <v>3.2540188430770237E-2</v>
      </c>
      <c r="I185" s="46">
        <f t="shared" si="157"/>
        <v>0.82460041068563272</v>
      </c>
      <c r="J185" s="47">
        <f t="shared" si="158"/>
        <v>0.17539958931436728</v>
      </c>
      <c r="K185" s="48">
        <f t="shared" si="159"/>
        <v>1.3427246538206816E-3</v>
      </c>
      <c r="L185" s="48">
        <f t="shared" ca="1" si="154"/>
        <v>0.83806971821002485</v>
      </c>
      <c r="M185" s="49">
        <f t="shared" ca="1" si="155"/>
        <v>0.16193028178997515</v>
      </c>
      <c r="N185" s="42"/>
      <c r="O185" s="42"/>
      <c r="P185" s="42"/>
      <c r="Q185" s="42"/>
      <c r="R185" s="42"/>
      <c r="S185" s="7"/>
      <c r="T185" s="7"/>
      <c r="U185" s="7"/>
      <c r="V185" s="7"/>
      <c r="W185" s="7"/>
      <c r="X185" s="7"/>
      <c r="Y185" s="7"/>
      <c r="Z185" s="7"/>
      <c r="AA185" s="7"/>
      <c r="AB185" s="7"/>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row>
    <row r="186" spans="2:109" ht="14.4" x14ac:dyDescent="0.3">
      <c r="B186" s="54"/>
      <c r="C186" s="55"/>
      <c r="D186" s="55"/>
      <c r="E186" s="44">
        <f t="shared" si="171"/>
        <v>8.25</v>
      </c>
      <c r="F186" s="45">
        <f t="shared" ref="F186" si="196">EXP(-IRate*E186)</f>
        <v>0.78075022081092571</v>
      </c>
      <c r="G186" s="46" cm="1">
        <f t="array" aca="1" ref="G186" ca="1">CubicSpline(Tenors,Spreads,E186)</f>
        <v>1.2951612010761112E-2</v>
      </c>
      <c r="H186" s="47" cm="1">
        <f t="array" ref="H186">IF(Method="CubicSpline",CubicSpline(Tenors,HRs,E186),FindHR(E186,Tenors,HRs,Method))</f>
        <v>3.2154033883952417E-2</v>
      </c>
      <c r="I186" s="46">
        <f t="shared" si="157"/>
        <v>0.82327576431176541</v>
      </c>
      <c r="J186" s="47">
        <f t="shared" si="158"/>
        <v>0.17672423568823459</v>
      </c>
      <c r="K186" s="48">
        <f t="shared" si="159"/>
        <v>1.3246463738673109E-3</v>
      </c>
      <c r="L186" s="48">
        <f t="shared" ca="1" si="154"/>
        <v>0.83687156663424034</v>
      </c>
      <c r="M186" s="49">
        <f t="shared" ca="1" si="155"/>
        <v>0.16312843336575966</v>
      </c>
      <c r="N186" s="42"/>
      <c r="O186" s="42"/>
      <c r="P186" s="42"/>
      <c r="Q186" s="42"/>
      <c r="R186" s="42"/>
      <c r="S186" s="7"/>
      <c r="T186" s="7"/>
      <c r="U186" s="7"/>
      <c r="V186" s="7"/>
      <c r="W186" s="7"/>
      <c r="X186" s="7"/>
      <c r="Y186" s="7"/>
      <c r="Z186" s="7"/>
      <c r="AA186" s="7"/>
      <c r="AB186" s="7"/>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row>
    <row r="187" spans="2:109" ht="14.4" x14ac:dyDescent="0.3">
      <c r="B187" s="54"/>
      <c r="C187" s="55"/>
      <c r="D187" s="55"/>
      <c r="E187" s="44">
        <f t="shared" si="171"/>
        <v>8.3000000000000007</v>
      </c>
      <c r="F187" s="45">
        <f t="shared" ref="F187" si="197">EXP(-IRate*E187)</f>
        <v>0.77957997338470042</v>
      </c>
      <c r="G187" s="46" cm="1">
        <f t="array" aca="1" ref="G187" ca="1">CubicSpline(Tenors,Spreads,E187)</f>
        <v>1.2976498409988518E-2</v>
      </c>
      <c r="H187" s="47" cm="1">
        <f t="array" ref="H187">IF(Method="CubicSpline",CubicSpline(Tenors,HRs,E187),FindHR(E187,Tenors,HRs,Method))</f>
        <v>3.1767879337134604E-2</v>
      </c>
      <c r="I187" s="46">
        <f t="shared" si="157"/>
        <v>0.82196911606549117</v>
      </c>
      <c r="J187" s="47">
        <f t="shared" si="158"/>
        <v>0.17803088393450883</v>
      </c>
      <c r="K187" s="48">
        <f t="shared" si="159"/>
        <v>1.3066482462742446E-3</v>
      </c>
      <c r="L187" s="48">
        <f t="shared" ca="1" si="154"/>
        <v>0.83568107492693966</v>
      </c>
      <c r="M187" s="49">
        <f t="shared" ca="1" si="155"/>
        <v>0.16431892507306034</v>
      </c>
      <c r="N187" s="42"/>
      <c r="O187" s="42"/>
      <c r="P187" s="42"/>
      <c r="Q187" s="42"/>
      <c r="R187" s="42"/>
      <c r="S187" s="7"/>
      <c r="T187" s="7"/>
      <c r="U187" s="7"/>
      <c r="V187" s="7"/>
      <c r="W187" s="7"/>
      <c r="X187" s="7"/>
      <c r="Y187" s="7"/>
      <c r="Z187" s="7"/>
      <c r="AA187" s="7"/>
      <c r="AB187" s="7"/>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row>
    <row r="188" spans="2:109" ht="14.4" x14ac:dyDescent="0.3">
      <c r="B188" s="54"/>
      <c r="C188" s="55"/>
      <c r="D188" s="55"/>
      <c r="E188" s="44">
        <f t="shared" si="171"/>
        <v>8.3500000000000014</v>
      </c>
      <c r="F188" s="45">
        <f t="shared" ref="F188" si="198">EXP(-IRate*E188)</f>
        <v>0.77841148001374405</v>
      </c>
      <c r="G188" s="46" cm="1">
        <f t="array" aca="1" ref="G188" ca="1">CubicSpline(Tenors,Spreads,E188)</f>
        <v>1.3000583260419248E-2</v>
      </c>
      <c r="H188" s="47" cm="1">
        <f t="array" ref="H188">IF(Method="CubicSpline",CubicSpline(Tenors,HRs,E188),FindHR(E188,Tenors,HRs,Method))</f>
        <v>3.1381724790316791E-2</v>
      </c>
      <c r="I188" s="46">
        <f t="shared" si="157"/>
        <v>0.82068038696412304</v>
      </c>
      <c r="J188" s="47">
        <f t="shared" si="158"/>
        <v>0.17931961303587696</v>
      </c>
      <c r="K188" s="48">
        <f t="shared" si="159"/>
        <v>1.2887291013681246E-3</v>
      </c>
      <c r="L188" s="48">
        <f t="shared" ca="1" si="154"/>
        <v>0.83449812419026481</v>
      </c>
      <c r="M188" s="49">
        <f t="shared" ca="1" si="155"/>
        <v>0.16550187580973519</v>
      </c>
      <c r="N188" s="42"/>
      <c r="O188" s="42"/>
      <c r="P188" s="42"/>
      <c r="Q188" s="42"/>
      <c r="R188" s="42"/>
      <c r="S188" s="7"/>
      <c r="T188" s="7"/>
      <c r="U188" s="7"/>
      <c r="V188" s="7"/>
      <c r="W188" s="7"/>
      <c r="X188" s="7"/>
      <c r="Y188" s="7"/>
      <c r="Z188" s="7"/>
      <c r="AA188" s="7"/>
      <c r="AB188" s="7"/>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row>
    <row r="189" spans="2:109" ht="14.4" x14ac:dyDescent="0.3">
      <c r="B189" s="54"/>
      <c r="C189" s="55"/>
      <c r="D189" s="55"/>
      <c r="E189" s="44">
        <f t="shared" si="171"/>
        <v>8.4000000000000021</v>
      </c>
      <c r="F189" s="45">
        <f t="shared" ref="F189" si="199">EXP(-IRate*E189)</f>
        <v>0.77724473806894612</v>
      </c>
      <c r="G189" s="46" cm="1">
        <f t="array" aca="1" ref="G189" ca="1">CubicSpline(Tenors,Spreads,E189)</f>
        <v>1.3023889671334297E-2</v>
      </c>
      <c r="H189" s="47" cm="1">
        <f t="array" ref="H189">IF(Method="CubicSpline",CubicSpline(Tenors,HRs,E189),FindHR(E189,Tenors,HRs,Method))</f>
        <v>3.0995570243498975E-2</v>
      </c>
      <c r="I189" s="46">
        <f t="shared" si="157"/>
        <v>0.8194094991866967</v>
      </c>
      <c r="J189" s="47">
        <f t="shared" si="158"/>
        <v>0.1805905008133033</v>
      </c>
      <c r="K189" s="48">
        <f t="shared" si="159"/>
        <v>1.2708877774263438E-3</v>
      </c>
      <c r="L189" s="48">
        <f t="shared" ca="1" si="154"/>
        <v>0.83332258456538422</v>
      </c>
      <c r="M189" s="49">
        <f t="shared" ca="1" si="155"/>
        <v>0.16667741543461578</v>
      </c>
      <c r="N189" s="42"/>
      <c r="O189" s="42"/>
      <c r="P189" s="42"/>
      <c r="Q189" s="42"/>
      <c r="R189" s="42"/>
      <c r="S189" s="7"/>
      <c r="T189" s="7"/>
      <c r="U189" s="7"/>
      <c r="V189" s="7"/>
      <c r="W189" s="7"/>
      <c r="X189" s="7"/>
      <c r="Y189" s="7"/>
      <c r="Z189" s="7"/>
      <c r="AA189" s="7"/>
      <c r="AB189" s="7"/>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row>
    <row r="190" spans="2:109" ht="14.4" x14ac:dyDescent="0.3">
      <c r="B190" s="54"/>
      <c r="C190" s="55"/>
      <c r="D190" s="55"/>
      <c r="E190" s="44">
        <f t="shared" si="171"/>
        <v>8.4500000000000028</v>
      </c>
      <c r="F190" s="45">
        <f t="shared" ref="F190" si="200">EXP(-IRate*E190)</f>
        <v>0.77607974492513676</v>
      </c>
      <c r="G190" s="46" cm="1">
        <f t="array" aca="1" ref="G190" ca="1">CubicSpline(Tenors,Spreads,E190)</f>
        <v>1.3046441207600821E-2</v>
      </c>
      <c r="H190" s="47" cm="1">
        <f t="array" ref="H190">IF(Method="CubicSpline",CubicSpline(Tenors,HRs,E190),FindHR(E190,Tenors,HRs,Method))</f>
        <v>3.0609415696681158E-2</v>
      </c>
      <c r="I190" s="46">
        <f t="shared" si="157"/>
        <v>0.81815637606614233</v>
      </c>
      <c r="J190" s="47">
        <f t="shared" si="158"/>
        <v>0.18184362393385767</v>
      </c>
      <c r="K190" s="48">
        <f t="shared" si="159"/>
        <v>1.2531231205543669E-3</v>
      </c>
      <c r="L190" s="48">
        <f t="shared" ca="1" si="154"/>
        <v>0.83215431521573724</v>
      </c>
      <c r="M190" s="49">
        <f t="shared" ca="1" si="155"/>
        <v>0.16784568478426276</v>
      </c>
      <c r="N190" s="42"/>
      <c r="O190" s="42"/>
      <c r="P190" s="42"/>
      <c r="Q190" s="42"/>
      <c r="R190" s="42"/>
      <c r="S190" s="7"/>
      <c r="T190" s="7"/>
      <c r="U190" s="7"/>
      <c r="V190" s="7"/>
      <c r="W190" s="7"/>
      <c r="X190" s="7"/>
      <c r="Y190" s="7"/>
      <c r="Z190" s="7"/>
      <c r="AA190" s="7"/>
      <c r="AB190" s="7"/>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row>
    <row r="191" spans="2:109" ht="14.4" x14ac:dyDescent="0.3">
      <c r="B191" s="54"/>
      <c r="C191" s="55"/>
      <c r="D191" s="55"/>
      <c r="E191" s="44">
        <f t="shared" si="171"/>
        <v>8.5000000000000036</v>
      </c>
      <c r="F191" s="45">
        <f t="shared" ref="F191" si="201">EXP(-IRate*E191)</f>
        <v>0.77491649796108086</v>
      </c>
      <c r="G191" s="46" cm="1">
        <f t="array" aca="1" ref="G191" ca="1">CubicSpline(Tenors,Spreads,E191)</f>
        <v>1.3068262858723773E-2</v>
      </c>
      <c r="H191" s="47" cm="1">
        <f t="array" ref="H191">IF(Method="CubicSpline",CubicSpline(Tenors,HRs,E191),FindHR(E191,Tenors,HRs,Method))</f>
        <v>3.0223261149863345E-2</v>
      </c>
      <c r="I191" s="46">
        <f t="shared" si="157"/>
        <v>0.81692094208158184</v>
      </c>
      <c r="J191" s="47">
        <f t="shared" si="158"/>
        <v>0.18307905791841816</v>
      </c>
      <c r="K191" s="48">
        <f t="shared" si="159"/>
        <v>1.2354339845604967E-3</v>
      </c>
      <c r="L191" s="48">
        <f t="shared" ca="1" si="154"/>
        <v>0.83099315283316211</v>
      </c>
      <c r="M191" s="49">
        <f t="shared" ca="1" si="155"/>
        <v>0.16900684716683789</v>
      </c>
      <c r="N191" s="42"/>
      <c r="O191" s="42"/>
      <c r="P191" s="42"/>
      <c r="Q191" s="42"/>
      <c r="R191" s="42"/>
      <c r="S191" s="7"/>
      <c r="T191" s="7"/>
      <c r="U191" s="7"/>
      <c r="V191" s="7"/>
      <c r="W191" s="7"/>
      <c r="X191" s="7"/>
      <c r="Y191" s="7"/>
      <c r="Z191" s="7"/>
      <c r="AA191" s="7"/>
      <c r="AB191" s="7"/>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row>
    <row r="192" spans="2:109" ht="14.4" x14ac:dyDescent="0.3">
      <c r="B192" s="54"/>
      <c r="C192" s="55"/>
      <c r="D192" s="55"/>
      <c r="E192" s="44">
        <f t="shared" si="171"/>
        <v>8.5500000000000043</v>
      </c>
      <c r="F192" s="45">
        <f t="shared" ref="F192" si="202">EXP(-IRate*E192)</f>
        <v>0.77375499455947228</v>
      </c>
      <c r="G192" s="46" cm="1">
        <f t="array" aca="1" ref="G192" ca="1">CubicSpline(Tenors,Spreads,E192)</f>
        <v>1.3089376787675333E-2</v>
      </c>
      <c r="H192" s="47" cm="1">
        <f t="array" ref="H192">IF(Method="CubicSpline",CubicSpline(Tenors,HRs,E192),FindHR(E192,Tenors,HRs,Method))</f>
        <v>2.9837106603045529E-2</v>
      </c>
      <c r="I192" s="46">
        <f t="shared" si="157"/>
        <v>0.81570312285074786</v>
      </c>
      <c r="J192" s="47">
        <f t="shared" si="158"/>
        <v>0.18429687714925214</v>
      </c>
      <c r="K192" s="48">
        <f t="shared" si="159"/>
        <v>1.2178192308339719E-3</v>
      </c>
      <c r="L192" s="48">
        <f t="shared" ca="1" si="154"/>
        <v>0.82983896156724668</v>
      </c>
      <c r="M192" s="49">
        <f t="shared" ca="1" si="155"/>
        <v>0.17016103843275332</v>
      </c>
      <c r="N192" s="42"/>
      <c r="O192" s="42"/>
      <c r="P192" s="42"/>
      <c r="Q192" s="42"/>
      <c r="R192" s="42"/>
      <c r="S192" s="7"/>
      <c r="T192" s="7"/>
      <c r="U192" s="7"/>
      <c r="V192" s="7"/>
      <c r="W192" s="7"/>
      <c r="X192" s="7"/>
      <c r="Y192" s="7"/>
      <c r="Z192" s="7"/>
      <c r="AA192" s="7"/>
      <c r="AB192" s="7"/>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row>
    <row r="193" spans="2:109" ht="14.4" x14ac:dyDescent="0.3">
      <c r="B193" s="54"/>
      <c r="C193" s="55"/>
      <c r="D193" s="55"/>
      <c r="E193" s="44">
        <f t="shared" si="171"/>
        <v>8.600000000000005</v>
      </c>
      <c r="F193" s="45">
        <f t="shared" ref="F193" si="203">EXP(-IRate*E193)</f>
        <v>0.77259523210692793</v>
      </c>
      <c r="G193" s="46" cm="1">
        <f t="array" aca="1" ref="G193" ca="1">CubicSpline(Tenors,Spreads,E193)</f>
        <v>1.3109807514652731E-2</v>
      </c>
      <c r="H193" s="47" cm="1">
        <f t="array" ref="H193">IF(Method="CubicSpline",CubicSpline(Tenors,HRs,E193),FindHR(E193,Tenors,HRs,Method))</f>
        <v>2.9450952056227709E-2</v>
      </c>
      <c r="I193" s="46">
        <f t="shared" si="157"/>
        <v>0.81450284512252369</v>
      </c>
      <c r="J193" s="47">
        <f t="shared" si="158"/>
        <v>0.18549715487747631</v>
      </c>
      <c r="K193" s="48">
        <f t="shared" si="159"/>
        <v>1.200277728224175E-3</v>
      </c>
      <c r="L193" s="48">
        <f t="shared" ca="1" si="154"/>
        <v>0.82869157223328693</v>
      </c>
      <c r="M193" s="49">
        <f t="shared" ca="1" si="155"/>
        <v>0.17130842776671307</v>
      </c>
      <c r="N193" s="42"/>
      <c r="O193" s="42"/>
      <c r="P193" s="42"/>
      <c r="Q193" s="42"/>
      <c r="R193" s="42"/>
      <c r="S193" s="7"/>
      <c r="T193" s="7"/>
      <c r="U193" s="7"/>
      <c r="V193" s="7"/>
      <c r="W193" s="7"/>
      <c r="X193" s="7"/>
      <c r="Y193" s="7"/>
      <c r="Z193" s="7"/>
      <c r="AA193" s="7"/>
      <c r="AB193" s="7"/>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row>
    <row r="194" spans="2:109" ht="14.4" x14ac:dyDescent="0.3">
      <c r="B194" s="54"/>
      <c r="C194" s="55"/>
      <c r="D194" s="55"/>
      <c r="E194" s="44">
        <f t="shared" si="171"/>
        <v>8.6500000000000057</v>
      </c>
      <c r="F194" s="45">
        <f t="shared" ref="F194" si="204">EXP(-IRate*E194)</f>
        <v>0.77143720799398174</v>
      </c>
      <c r="G194" s="46" cm="1">
        <f t="array" aca="1" ref="G194" ca="1">CubicSpline(Tenors,Spreads,E194)</f>
        <v>1.3129577201363487E-2</v>
      </c>
      <c r="H194" s="47" cm="1">
        <f t="array" ref="H194">IF(Method="CubicSpline",CubicSpline(Tenors,HRs,E194),FindHR(E194,Tenors,HRs,Method))</f>
        <v>2.9064797509409896E-2</v>
      </c>
      <c r="I194" s="46">
        <f t="shared" si="157"/>
        <v>0.81332003676960418</v>
      </c>
      <c r="J194" s="47">
        <f t="shared" si="158"/>
        <v>0.18667996323039582</v>
      </c>
      <c r="K194" s="48">
        <f t="shared" si="159"/>
        <v>1.1828083529195066E-3</v>
      </c>
      <c r="L194" s="48">
        <f t="shared" ca="1" si="154"/>
        <v>0.82755083798522056</v>
      </c>
      <c r="M194" s="49">
        <f t="shared" ca="1" si="155"/>
        <v>0.17244916201477944</v>
      </c>
      <c r="N194" s="42"/>
      <c r="O194" s="42"/>
      <c r="P194" s="42"/>
      <c r="Q194" s="42"/>
      <c r="R194" s="42"/>
      <c r="S194" s="7"/>
      <c r="T194" s="7"/>
      <c r="U194" s="7"/>
      <c r="V194" s="7"/>
      <c r="W194" s="7"/>
      <c r="X194" s="7"/>
      <c r="Y194" s="7"/>
      <c r="Z194" s="7"/>
      <c r="AA194" s="7"/>
      <c r="AB194" s="7"/>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row>
    <row r="195" spans="2:109" ht="14.4" x14ac:dyDescent="0.3">
      <c r="B195" s="54"/>
      <c r="C195" s="55"/>
      <c r="D195" s="55"/>
      <c r="E195" s="44">
        <f t="shared" si="171"/>
        <v>8.7000000000000064</v>
      </c>
      <c r="F195" s="45">
        <f t="shared" ref="F195" si="205">EXP(-IRate*E195)</f>
        <v>0.77028091961507905</v>
      </c>
      <c r="G195" s="46" cm="1">
        <f t="array" aca="1" ref="G195" ca="1">CubicSpline(Tenors,Spreads,E195)</f>
        <v>1.3148711304133115E-2</v>
      </c>
      <c r="H195" s="47" cm="1">
        <f t="array" ref="H195">IF(Method="CubicSpline",CubicSpline(Tenors,HRs,E195),FindHR(E195,Tenors,HRs,Method))</f>
        <v>2.8678642962592083E-2</v>
      </c>
      <c r="I195" s="46">
        <f t="shared" si="157"/>
        <v>0.81215462678127559</v>
      </c>
      <c r="J195" s="47">
        <f t="shared" si="158"/>
        <v>0.18784537321872441</v>
      </c>
      <c r="K195" s="48">
        <f t="shared" si="159"/>
        <v>1.1654099883285918E-3</v>
      </c>
      <c r="L195" s="48">
        <f t="shared" ca="1" si="154"/>
        <v>0.82641656722732859</v>
      </c>
      <c r="M195" s="49">
        <f t="shared" ca="1" si="155"/>
        <v>0.17358343277267141</v>
      </c>
      <c r="N195" s="42"/>
      <c r="O195" s="42"/>
      <c r="P195" s="42"/>
      <c r="Q195" s="42"/>
      <c r="R195" s="42"/>
      <c r="S195" s="7"/>
      <c r="T195" s="7"/>
      <c r="U195" s="7"/>
      <c r="V195" s="7"/>
      <c r="W195" s="7"/>
      <c r="X195" s="7"/>
      <c r="Y195" s="7"/>
      <c r="Z195" s="7"/>
      <c r="AA195" s="7"/>
      <c r="AB195" s="7"/>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row>
    <row r="196" spans="2:109" ht="14.4" x14ac:dyDescent="0.3">
      <c r="B196" s="54"/>
      <c r="C196" s="55"/>
      <c r="D196" s="55"/>
      <c r="E196" s="44">
        <f t="shared" si="171"/>
        <v>8.7500000000000071</v>
      </c>
      <c r="F196" s="45">
        <f t="shared" ref="F196" si="206">EXP(-IRate*E196)</f>
        <v>0.7691263643685704</v>
      </c>
      <c r="G196" s="46" cm="1">
        <f t="array" aca="1" ref="G196" ca="1">CubicSpline(Tenors,Spreads,E196)</f>
        <v>1.3167231980032045E-2</v>
      </c>
      <c r="H196" s="47" cm="1">
        <f t="array" ref="H196">IF(Method="CubicSpline",CubicSpline(Tenors,HRs,E196),FindHR(E196,Tenors,HRs,Method))</f>
        <v>2.8292488415774267E-2</v>
      </c>
      <c r="I196" s="46">
        <f t="shared" si="157"/>
        <v>0.81100654525631355</v>
      </c>
      <c r="J196" s="47">
        <f t="shared" si="158"/>
        <v>0.18899345474368645</v>
      </c>
      <c r="K196" s="48">
        <f t="shared" si="159"/>
        <v>1.1480815249620413E-3</v>
      </c>
      <c r="L196" s="48">
        <f t="shared" ca="1" si="154"/>
        <v>0.82528860214213418</v>
      </c>
      <c r="M196" s="49">
        <f t="shared" ca="1" si="155"/>
        <v>0.17471139785786582</v>
      </c>
      <c r="N196" s="42"/>
      <c r="O196" s="42"/>
      <c r="P196" s="42"/>
      <c r="Q196" s="42"/>
      <c r="R196" s="42"/>
      <c r="S196" s="7"/>
      <c r="T196" s="7"/>
      <c r="U196" s="7"/>
      <c r="V196" s="7"/>
      <c r="W196" s="7"/>
      <c r="X196" s="7"/>
      <c r="Y196" s="7"/>
      <c r="Z196" s="7"/>
      <c r="AA196" s="7"/>
      <c r="AB196" s="7"/>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row>
    <row r="197" spans="2:109" ht="14.4" x14ac:dyDescent="0.3">
      <c r="B197" s="54"/>
      <c r="C197" s="55"/>
      <c r="D197" s="55"/>
      <c r="E197" s="44">
        <f t="shared" si="171"/>
        <v>8.8000000000000078</v>
      </c>
      <c r="F197" s="45">
        <f t="shared" ref="F197" si="207">EXP(-IRate*E197)</f>
        <v>0.76797353965670601</v>
      </c>
      <c r="G197" s="46" cm="1">
        <f t="array" aca="1" ref="G197" ca="1">CubicSpline(Tenors,Spreads,E197)</f>
        <v>1.3185163758531692E-2</v>
      </c>
      <c r="H197" s="47" cm="1">
        <f t="array" ref="H197">IF(Method="CubicSpline",CubicSpline(Tenors,HRs,E197),FindHR(E197,Tenors,HRs,Method))</f>
        <v>2.790633386895645E-2</v>
      </c>
      <c r="I197" s="46">
        <f t="shared" si="157"/>
        <v>0.80987572339599878</v>
      </c>
      <c r="J197" s="47">
        <f t="shared" si="158"/>
        <v>0.19012427660400122</v>
      </c>
      <c r="K197" s="48">
        <f t="shared" si="159"/>
        <v>1.1308218603147679E-3</v>
      </c>
      <c r="L197" s="48">
        <f t="shared" ca="1" si="154"/>
        <v>0.82416675102967418</v>
      </c>
      <c r="M197" s="49">
        <f t="shared" ca="1" si="155"/>
        <v>0.17583324897032582</v>
      </c>
      <c r="N197" s="42"/>
      <c r="O197" s="42"/>
      <c r="P197" s="42"/>
      <c r="Q197" s="42"/>
      <c r="R197" s="42"/>
      <c r="S197" s="7"/>
      <c r="T197" s="7"/>
      <c r="U197" s="7"/>
      <c r="V197" s="7"/>
      <c r="W197" s="7"/>
      <c r="X197" s="7"/>
      <c r="Y197" s="7"/>
      <c r="Z197" s="7"/>
      <c r="AA197" s="7"/>
      <c r="AB197" s="7"/>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row>
    <row r="198" spans="2:109" ht="14.4" x14ac:dyDescent="0.3">
      <c r="B198" s="54"/>
      <c r="C198" s="55"/>
      <c r="D198" s="55"/>
      <c r="E198" s="44">
        <f t="shared" si="171"/>
        <v>8.8500000000000085</v>
      </c>
      <c r="F198" s="45">
        <f t="shared" ref="F198" si="208">EXP(-IRate*E198)</f>
        <v>0.76682244288562984</v>
      </c>
      <c r="G198" s="46" cm="1">
        <f t="array" aca="1" ref="G198" ca="1">CubicSpline(Tenors,Spreads,E198)</f>
        <v>1.3202529258063913E-2</v>
      </c>
      <c r="H198" s="47" cm="1">
        <f t="array" ref="H198">IF(Method="CubicSpline",CubicSpline(Tenors,HRs,E198),FindHR(E198,Tenors,HRs,Method))</f>
        <v>2.7520179322138637E-2</v>
      </c>
      <c r="I198" s="46">
        <f t="shared" si="157"/>
        <v>0.8087620934972487</v>
      </c>
      <c r="J198" s="47">
        <f t="shared" si="158"/>
        <v>0.1912379065027513</v>
      </c>
      <c r="K198" s="48">
        <f t="shared" si="159"/>
        <v>1.1136298987500792E-3</v>
      </c>
      <c r="L198" s="48">
        <f t="shared" ca="1" si="154"/>
        <v>0.8230508397193308</v>
      </c>
      <c r="M198" s="49">
        <f t="shared" ca="1" si="155"/>
        <v>0.1769491602806692</v>
      </c>
      <c r="N198" s="42"/>
      <c r="O198" s="42"/>
      <c r="P198" s="42"/>
      <c r="Q198" s="42"/>
      <c r="R198" s="42"/>
      <c r="S198" s="7"/>
      <c r="T198" s="7"/>
      <c r="U198" s="7"/>
      <c r="V198" s="7"/>
      <c r="W198" s="7"/>
      <c r="X198" s="7"/>
      <c r="Y198" s="7"/>
      <c r="Z198" s="7"/>
      <c r="AA198" s="7"/>
      <c r="AB198" s="7"/>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row>
    <row r="199" spans="2:109" ht="14.4" x14ac:dyDescent="0.3">
      <c r="B199" s="54"/>
      <c r="C199" s="55"/>
      <c r="D199" s="55"/>
      <c r="E199" s="44">
        <f t="shared" si="171"/>
        <v>8.9000000000000092</v>
      </c>
      <c r="F199" s="45">
        <f t="shared" ref="F199" si="209">EXP(-IRate*E199)</f>
        <v>0.76567307146537367</v>
      </c>
      <c r="G199" s="46" cm="1">
        <f t="array" aca="1" ref="G199" ca="1">CubicSpline(Tenors,Spreads,E199)</f>
        <v>1.3219352546570072E-2</v>
      </c>
      <c r="H199" s="47" cm="1">
        <f t="array" ref="H199">IF(Method="CubicSpline",CubicSpline(Tenors,HRs,E199),FindHR(E199,Tenors,HRs,Method))</f>
        <v>2.7134024775320825E-2</v>
      </c>
      <c r="I199" s="46">
        <f t="shared" si="157"/>
        <v>0.80766558894586449</v>
      </c>
      <c r="J199" s="47">
        <f t="shared" si="158"/>
        <v>0.19233441105413551</v>
      </c>
      <c r="K199" s="48">
        <f t="shared" si="159"/>
        <v>1.0965045513842142E-3</v>
      </c>
      <c r="L199" s="48">
        <f t="shared" ca="1" si="154"/>
        <v>0.82194067112797831</v>
      </c>
      <c r="M199" s="49">
        <f t="shared" ca="1" si="155"/>
        <v>0.17805932887202169</v>
      </c>
      <c r="N199" s="42"/>
      <c r="O199" s="42"/>
      <c r="P199" s="42"/>
      <c r="Q199" s="42"/>
      <c r="R199" s="42"/>
      <c r="S199" s="7"/>
      <c r="T199" s="7"/>
      <c r="U199" s="7"/>
      <c r="V199" s="7"/>
      <c r="W199" s="7"/>
      <c r="X199" s="7"/>
      <c r="Y199" s="7"/>
      <c r="Z199" s="7"/>
      <c r="AA199" s="7"/>
      <c r="AB199" s="7"/>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row>
    <row r="200" spans="2:109" ht="14.4" x14ac:dyDescent="0.3">
      <c r="B200" s="54"/>
      <c r="C200" s="55"/>
      <c r="D200" s="55"/>
      <c r="E200" s="44">
        <f t="shared" si="171"/>
        <v>8.9500000000000099</v>
      </c>
      <c r="F200" s="45">
        <f t="shared" ref="F200" si="210">EXP(-IRate*E200)</f>
        <v>0.76452542280985136</v>
      </c>
      <c r="G200" s="46" cm="1">
        <f t="array" aca="1" ref="G200" ca="1">CubicSpline(Tenors,Spreads,E200)</f>
        <v>1.3235657169841996E-2</v>
      </c>
      <c r="H200" s="47" cm="1">
        <f t="array" ref="H200">IF(Method="CubicSpline",CubicSpline(Tenors,HRs,E200),FindHR(E200,Tenors,HRs,Method))</f>
        <v>2.6747870228503005E-2</v>
      </c>
      <c r="I200" s="46">
        <f t="shared" si="157"/>
        <v>0.80658614420989294</v>
      </c>
      <c r="J200" s="47">
        <f t="shared" si="158"/>
        <v>0.19341385579010706</v>
      </c>
      <c r="K200" s="48">
        <f t="shared" si="159"/>
        <v>1.0794447359715464E-3</v>
      </c>
      <c r="L200" s="48">
        <f t="shared" ca="1" si="154"/>
        <v>0.82083604905439655</v>
      </c>
      <c r="M200" s="49">
        <f t="shared" ca="1" si="155"/>
        <v>0.17916395094560345</v>
      </c>
      <c r="N200" s="42"/>
      <c r="O200" s="42"/>
      <c r="P200" s="42"/>
      <c r="Q200" s="42"/>
      <c r="R200" s="42"/>
      <c r="S200" s="7"/>
      <c r="T200" s="7"/>
      <c r="U200" s="7"/>
      <c r="V200" s="7"/>
      <c r="W200" s="7"/>
      <c r="X200" s="7"/>
      <c r="Y200" s="7"/>
      <c r="Z200" s="7"/>
      <c r="AA200" s="7"/>
      <c r="AB200" s="7"/>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row>
    <row r="201" spans="2:109" ht="14.4" x14ac:dyDescent="0.3">
      <c r="B201" s="54"/>
      <c r="C201" s="55"/>
      <c r="D201" s="55"/>
      <c r="E201" s="44">
        <f t="shared" si="171"/>
        <v>9.0000000000000107</v>
      </c>
      <c r="F201" s="45">
        <f t="shared" ref="F201" si="211">EXP(-IRate*E201)</f>
        <v>0.76337949433685293</v>
      </c>
      <c r="G201" s="46" cm="1">
        <f t="array" aca="1" ref="G201" ca="1">CubicSpline(Tenors,Spreads,E201)</f>
        <v>1.3251467199615025E-2</v>
      </c>
      <c r="H201" s="47" cm="1">
        <f t="array" ref="H201">IF(Method="CubicSpline",CubicSpline(Tenors,HRs,E201),FindHR(E201,Tenors,HRs,Method))</f>
        <v>2.6361715681685188E-2</v>
      </c>
      <c r="I201" s="46">
        <f t="shared" si="157"/>
        <v>0.80552369483310093</v>
      </c>
      <c r="J201" s="47">
        <f t="shared" si="158"/>
        <v>0.19447630516689907</v>
      </c>
      <c r="K201" s="48">
        <f t="shared" si="159"/>
        <v>1.0624493767920073E-3</v>
      </c>
      <c r="L201" s="48">
        <f t="shared" ca="1" si="154"/>
        <v>0.81973676545880469</v>
      </c>
      <c r="M201" s="49">
        <f t="shared" ca="1" si="155"/>
        <v>0.18026323454119531</v>
      </c>
      <c r="N201" s="42"/>
      <c r="O201" s="42"/>
      <c r="P201" s="42"/>
      <c r="Q201" s="42"/>
      <c r="R201" s="42"/>
      <c r="S201" s="7"/>
      <c r="T201" s="7"/>
      <c r="U201" s="7"/>
      <c r="V201" s="7"/>
      <c r="W201" s="7"/>
      <c r="X201" s="7"/>
      <c r="Y201" s="7"/>
      <c r="Z201" s="7"/>
      <c r="AA201" s="7"/>
      <c r="AB201" s="7"/>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row>
    <row r="202" spans="2:109" ht="14.4" x14ac:dyDescent="0.3">
      <c r="B202" s="54"/>
      <c r="C202" s="55"/>
      <c r="D202" s="55"/>
      <c r="E202" s="44">
        <f t="shared" si="171"/>
        <v>9.0500000000000114</v>
      </c>
      <c r="F202" s="45">
        <f t="shared" ref="F202" si="212">EXP(-IRate*E202)</f>
        <v>0.76223528346803882</v>
      </c>
      <c r="G202" s="46" cm="1">
        <f t="array" aca="1" ref="G202" ca="1">CubicSpline(Tenors,Spreads,E202)</f>
        <v>1.3266805246733054E-2</v>
      </c>
      <c r="H202" s="47" cm="1">
        <f t="array" ref="H202">IF(Method="CubicSpline",CubicSpline(Tenors,HRs,E202),FindHR(E202,Tenors,HRs,Method))</f>
        <v>2.5975561134867375E-2</v>
      </c>
      <c r="I202" s="46">
        <f t="shared" si="157"/>
        <v>0.80447817742856342</v>
      </c>
      <c r="J202" s="47">
        <f t="shared" si="158"/>
        <v>0.19552182257143658</v>
      </c>
      <c r="K202" s="48">
        <f t="shared" si="159"/>
        <v>1.0455174045375104E-3</v>
      </c>
      <c r="L202" s="48">
        <f t="shared" ca="1" si="154"/>
        <v>0.81864262489047812</v>
      </c>
      <c r="M202" s="49">
        <f t="shared" ca="1" si="155"/>
        <v>0.18135737510952188</v>
      </c>
      <c r="N202" s="42"/>
      <c r="O202" s="42"/>
      <c r="P202" s="42"/>
      <c r="Q202" s="42"/>
      <c r="R202" s="42"/>
      <c r="S202" s="7"/>
      <c r="T202" s="7"/>
      <c r="U202" s="7"/>
      <c r="V202" s="7"/>
      <c r="W202" s="7"/>
      <c r="X202" s="7"/>
      <c r="Y202" s="7"/>
      <c r="Z202" s="7"/>
      <c r="AA202" s="7"/>
      <c r="AB202" s="7"/>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row>
    <row r="203" spans="2:109" ht="14.4" x14ac:dyDescent="0.3">
      <c r="B203" s="54"/>
      <c r="C203" s="55"/>
      <c r="D203" s="55"/>
      <c r="E203" s="44">
        <f t="shared" si="171"/>
        <v>9.1000000000000121</v>
      </c>
      <c r="F203" s="45">
        <f t="shared" ref="F203" si="213">EXP(-IRate*E203)</f>
        <v>0.76109278762893406</v>
      </c>
      <c r="G203" s="46" cm="1">
        <f t="array" aca="1" ref="G203" ca="1">CubicSpline(Tenors,Spreads,E203)</f>
        <v>1.3281695619218811E-2</v>
      </c>
      <c r="H203" s="47" cm="1">
        <f t="array" ref="H203">IF(Method="CubicSpline",CubicSpline(Tenors,HRs,E203),FindHR(E203,Tenors,HRs,Method))</f>
        <v>2.5589406588049559E-2</v>
      </c>
      <c r="I203" s="46">
        <f t="shared" si="157"/>
        <v>0.80344952967236194</v>
      </c>
      <c r="J203" s="47">
        <f t="shared" si="158"/>
        <v>0.19655047032763806</v>
      </c>
      <c r="K203" s="48">
        <f t="shared" si="159"/>
        <v>1.028647756201484E-3</v>
      </c>
      <c r="L203" s="48">
        <f t="shared" ca="1" si="154"/>
        <v>0.8175534057378534</v>
      </c>
      <c r="M203" s="49">
        <f t="shared" ca="1" si="155"/>
        <v>0.1824465942621466</v>
      </c>
      <c r="N203" s="42"/>
      <c r="O203" s="42"/>
      <c r="P203" s="42"/>
      <c r="Q203" s="42"/>
      <c r="R203" s="42"/>
      <c r="S203" s="7"/>
      <c r="T203" s="7"/>
      <c r="U203" s="7"/>
      <c r="V203" s="7"/>
      <c r="W203" s="7"/>
      <c r="X203" s="7"/>
      <c r="Y203" s="7"/>
      <c r="Z203" s="7"/>
      <c r="AA203" s="7"/>
      <c r="AB203" s="7"/>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row>
    <row r="204" spans="2:109" ht="14.4" x14ac:dyDescent="0.3">
      <c r="B204" s="54"/>
      <c r="C204" s="55"/>
      <c r="D204" s="55"/>
      <c r="E204" s="44">
        <f t="shared" si="171"/>
        <v>9.1500000000000128</v>
      </c>
      <c r="F204" s="45">
        <f t="shared" ref="F204" si="214">EXP(-IRate*E204)</f>
        <v>0.75995200424892251</v>
      </c>
      <c r="G204" s="46" cm="1">
        <f t="array" aca="1" ref="G204" ca="1">CubicSpline(Tenors,Spreads,E204)</f>
        <v>1.3296161390289349E-2</v>
      </c>
      <c r="H204" s="47" cm="1">
        <f t="array" ref="H204">IF(Method="CubicSpline",CubicSpline(Tenors,HRs,E204),FindHR(E204,Tenors,HRs,Method))</f>
        <v>2.5203252041231739E-2</v>
      </c>
      <c r="I204" s="46">
        <f t="shared" si="157"/>
        <v>0.80243769029739553</v>
      </c>
      <c r="J204" s="47">
        <f t="shared" si="158"/>
        <v>0.19756230970260447</v>
      </c>
      <c r="K204" s="48">
        <f t="shared" si="159"/>
        <v>1.0118393749664056E-3</v>
      </c>
      <c r="L204" s="48">
        <f t="shared" ca="1" si="154"/>
        <v>0.81646889632680886</v>
      </c>
      <c r="M204" s="49">
        <f t="shared" ca="1" si="155"/>
        <v>0.18353110367319114</v>
      </c>
      <c r="N204" s="42"/>
      <c r="O204" s="42"/>
      <c r="P204" s="42"/>
      <c r="Q204" s="42"/>
      <c r="R204" s="42"/>
      <c r="S204" s="7"/>
      <c r="T204" s="7"/>
      <c r="U204" s="7"/>
      <c r="V204" s="7"/>
      <c r="W204" s="7"/>
      <c r="X204" s="7"/>
      <c r="Y204" s="7"/>
      <c r="Z204" s="7"/>
      <c r="AA204" s="7"/>
      <c r="AB204" s="7"/>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row>
    <row r="205" spans="2:109" ht="14.4" x14ac:dyDescent="0.3">
      <c r="B205" s="54"/>
      <c r="C205" s="55"/>
      <c r="D205" s="55"/>
      <c r="E205" s="44">
        <f t="shared" si="171"/>
        <v>9.2000000000000135</v>
      </c>
      <c r="F205" s="45">
        <f t="shared" ref="F205" si="215">EXP(-IRate*E205)</f>
        <v>0.75881293076124112</v>
      </c>
      <c r="G205" s="46" cm="1">
        <f t="array" aca="1" ref="G205" ca="1">CubicSpline(Tenors,Spreads,E205)</f>
        <v>1.331022663825626E-2</v>
      </c>
      <c r="H205" s="47" cm="1">
        <f t="array" ref="H205">IF(Method="CubicSpline",CubicSpline(Tenors,HRs,E205),FindHR(E205,Tenors,HRs,Method))</f>
        <v>2.4817097494413926E-2</v>
      </c>
      <c r="I205" s="46">
        <f t="shared" si="157"/>
        <v>0.80144259908730009</v>
      </c>
      <c r="J205" s="47">
        <f t="shared" si="158"/>
        <v>0.19855740091269991</v>
      </c>
      <c r="K205" s="48">
        <f t="shared" si="159"/>
        <v>9.9509121009544454E-4</v>
      </c>
      <c r="L205" s="48">
        <f t="shared" ca="1" si="154"/>
        <v>0.815388867265189</v>
      </c>
      <c r="M205" s="49">
        <f t="shared" ca="1" si="155"/>
        <v>0.184611132734811</v>
      </c>
      <c r="N205" s="42"/>
      <c r="O205" s="42"/>
      <c r="P205" s="42"/>
      <c r="Q205" s="42"/>
      <c r="R205" s="42"/>
      <c r="S205" s="7"/>
      <c r="T205" s="7"/>
      <c r="U205" s="7"/>
      <c r="V205" s="7"/>
      <c r="W205" s="7"/>
      <c r="X205" s="7"/>
      <c r="Y205" s="7"/>
      <c r="Z205" s="7"/>
      <c r="AA205" s="7"/>
      <c r="AB205" s="7"/>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row>
    <row r="206" spans="2:109" ht="14.4" x14ac:dyDescent="0.3">
      <c r="B206" s="54"/>
      <c r="C206" s="55"/>
      <c r="D206" s="55"/>
      <c r="E206" s="44">
        <f t="shared" si="171"/>
        <v>9.2500000000000142</v>
      </c>
      <c r="F206" s="45">
        <f t="shared" ref="F206" si="216">EXP(-IRate*E206)</f>
        <v>0.75767556460297403</v>
      </c>
      <c r="G206" s="46" cm="1">
        <f t="array" aca="1" ref="G206" ca="1">CubicSpline(Tenors,Spreads,E206)</f>
        <v>1.3323914433385717E-2</v>
      </c>
      <c r="H206" s="47" cm="1">
        <f t="array" ref="H206">IF(Method="CubicSpline",CubicSpline(Tenors,HRs,E206),FindHR(E206,Tenors,HRs,Method))</f>
        <v>2.4430942947596113E-2</v>
      </c>
      <c r="I206" s="46">
        <f t="shared" si="157"/>
        <v>0.80046419687047732</v>
      </c>
      <c r="J206" s="47">
        <f t="shared" si="158"/>
        <v>0.19953580312952268</v>
      </c>
      <c r="K206" s="48">
        <f t="shared" si="159"/>
        <v>9.7840221682277129E-4</v>
      </c>
      <c r="L206" s="48">
        <f t="shared" ca="1" si="154"/>
        <v>0.81431309648761807</v>
      </c>
      <c r="M206" s="49">
        <f t="shared" ca="1" si="155"/>
        <v>0.18568690351238193</v>
      </c>
      <c r="N206" s="42"/>
      <c r="O206" s="42"/>
      <c r="P206" s="42"/>
      <c r="Q206" s="42"/>
      <c r="R206" s="42"/>
      <c r="S206" s="7"/>
      <c r="T206" s="7"/>
      <c r="U206" s="7"/>
      <c r="V206" s="7"/>
      <c r="W206" s="7"/>
      <c r="X206" s="7"/>
      <c r="Y206" s="7"/>
      <c r="Z206" s="7"/>
      <c r="AA206" s="7"/>
      <c r="AB206" s="7"/>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row>
    <row r="207" spans="2:109" ht="14.4" x14ac:dyDescent="0.3">
      <c r="B207" s="54"/>
      <c r="C207" s="55"/>
      <c r="D207" s="55"/>
      <c r="E207" s="44">
        <f t="shared" si="171"/>
        <v>9.3000000000000149</v>
      </c>
      <c r="F207" s="45">
        <f t="shared" ref="F207" si="217">EXP(-IRate*E207)</f>
        <v>0.75653990321504705</v>
      </c>
      <c r="G207" s="46" cm="1">
        <f t="array" aca="1" ref="G207" ca="1">CubicSpline(Tenors,Spreads,E207)</f>
        <v>1.3337248846190558E-2</v>
      </c>
      <c r="H207" s="47" cm="1">
        <f t="array" ref="H207">IF(Method="CubicSpline",CubicSpline(Tenors,HRs,E207),FindHR(E207,Tenors,HRs,Method))</f>
        <v>2.4044788400778297E-2</v>
      </c>
      <c r="I207" s="46">
        <f t="shared" si="157"/>
        <v>0.79950242551423234</v>
      </c>
      <c r="J207" s="47">
        <f t="shared" si="158"/>
        <v>0.20049757448576766</v>
      </c>
      <c r="K207" s="48">
        <f t="shared" si="159"/>
        <v>9.6177135624497812E-4</v>
      </c>
      <c r="L207" s="48">
        <f t="shared" ca="1" si="154"/>
        <v>0.81324134423003525</v>
      </c>
      <c r="M207" s="49">
        <f t="shared" ca="1" si="155"/>
        <v>0.18675865576996475</v>
      </c>
      <c r="N207" s="42"/>
      <c r="O207" s="42"/>
      <c r="P207" s="42"/>
      <c r="Q207" s="42"/>
      <c r="R207" s="42"/>
      <c r="S207" s="7"/>
      <c r="T207" s="7"/>
      <c r="U207" s="7"/>
      <c r="V207" s="7"/>
      <c r="W207" s="7"/>
      <c r="X207" s="7"/>
      <c r="Y207" s="7"/>
      <c r="Z207" s="7"/>
      <c r="AA207" s="7"/>
      <c r="AB207" s="7"/>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row>
    <row r="208" spans="2:109" ht="14.4" x14ac:dyDescent="0.3">
      <c r="B208" s="54"/>
      <c r="C208" s="55"/>
      <c r="D208" s="55"/>
      <c r="E208" s="44">
        <f t="shared" si="171"/>
        <v>9.3500000000000156</v>
      </c>
      <c r="F208" s="45">
        <f t="shared" ref="F208" si="218">EXP(-IRate*E208)</f>
        <v>0.75540594404222139</v>
      </c>
      <c r="G208" s="46" cm="1">
        <f t="array" aca="1" ref="G208" ca="1">CubicSpline(Tenors,Spreads,E208)</f>
        <v>1.3350252976066346E-2</v>
      </c>
      <c r="H208" s="47" cm="1">
        <f t="array" ref="H208">IF(Method="CubicSpline",CubicSpline(Tenors,HRs,E208),FindHR(E208,Tenors,HRs,Method))</f>
        <v>2.3658633853960481E-2</v>
      </c>
      <c r="I208" s="46">
        <f t="shared" si="157"/>
        <v>0.79855722791901829</v>
      </c>
      <c r="J208" s="47">
        <f t="shared" si="158"/>
        <v>0.20144277208098171</v>
      </c>
      <c r="K208" s="48">
        <f t="shared" si="159"/>
        <v>9.4519759521405344E-4</v>
      </c>
      <c r="L208" s="48">
        <f t="shared" ca="1" si="154"/>
        <v>0.81217337775451715</v>
      </c>
      <c r="M208" s="49">
        <f t="shared" ca="1" si="155"/>
        <v>0.18782662224548285</v>
      </c>
      <c r="N208" s="42"/>
      <c r="O208" s="42"/>
      <c r="P208" s="42"/>
      <c r="Q208" s="42"/>
      <c r="R208" s="42"/>
      <c r="S208" s="7"/>
      <c r="T208" s="7"/>
      <c r="U208" s="7"/>
      <c r="V208" s="7"/>
      <c r="W208" s="7"/>
      <c r="X208" s="7"/>
      <c r="Y208" s="7"/>
      <c r="Z208" s="7"/>
      <c r="AA208" s="7"/>
      <c r="AB208" s="7"/>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row>
    <row r="209" spans="2:109" ht="14.4" x14ac:dyDescent="0.3">
      <c r="B209" s="54"/>
      <c r="C209" s="55"/>
      <c r="D209" s="55"/>
      <c r="E209" s="44">
        <f t="shared" si="171"/>
        <v>9.4000000000000163</v>
      </c>
      <c r="F209" s="45">
        <f t="shared" ref="F209" si="219">EXP(-IRate*E209)</f>
        <v>0.75427368453308863</v>
      </c>
      <c r="G209" s="46" cm="1">
        <f t="array" aca="1" ref="G209" ca="1">CubicSpline(Tenors,Spreads,E209)</f>
        <v>1.336295086367989E-2</v>
      </c>
      <c r="H209" s="47" cm="1">
        <f t="array" ref="H209">IF(Method="CubicSpline",CubicSpline(Tenors,HRs,E209),FindHR(E209,Tenors,HRs,Method))</f>
        <v>2.3272479307142668E-2</v>
      </c>
      <c r="I209" s="46">
        <f t="shared" si="157"/>
        <v>0.79762854801278771</v>
      </c>
      <c r="J209" s="47">
        <f t="shared" si="158"/>
        <v>0.20237145198721229</v>
      </c>
      <c r="K209" s="48">
        <f t="shared" si="159"/>
        <v>9.2867990623057839E-4</v>
      </c>
      <c r="L209" s="48">
        <f t="shared" ca="1" si="154"/>
        <v>0.81110894732712546</v>
      </c>
      <c r="M209" s="49">
        <f t="shared" ca="1" si="155"/>
        <v>0.18889105267287454</v>
      </c>
      <c r="N209" s="42"/>
      <c r="O209" s="42"/>
      <c r="P209" s="42"/>
      <c r="Q209" s="42"/>
      <c r="R209" s="42"/>
      <c r="S209" s="7"/>
      <c r="T209" s="7"/>
      <c r="U209" s="7"/>
      <c r="V209" s="7"/>
      <c r="W209" s="7"/>
      <c r="X209" s="7"/>
      <c r="Y209" s="7"/>
      <c r="Z209" s="7"/>
      <c r="AA209" s="7"/>
      <c r="AB209" s="7"/>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row>
    <row r="210" spans="2:109" ht="14.4" x14ac:dyDescent="0.3">
      <c r="B210" s="54"/>
      <c r="C210" s="55"/>
      <c r="D210" s="55"/>
      <c r="E210" s="44">
        <f t="shared" si="171"/>
        <v>9.4500000000000171</v>
      </c>
      <c r="F210" s="45">
        <f t="shared" ref="F210" si="220">EXP(-IRate*E210)</f>
        <v>0.75314312214006418</v>
      </c>
      <c r="G210" s="46" cm="1">
        <f t="array" aca="1" ref="G210" ca="1">CubicSpline(Tenors,Spreads,E210)</f>
        <v>1.3375365618375424E-2</v>
      </c>
      <c r="H210" s="47" cm="1">
        <f t="array" ref="H210">IF(Method="CubicSpline",CubicSpline(Tenors,HRs,E210),FindHR(E210,Tenors,HRs,Method))</f>
        <v>2.2886324760324848E-2</v>
      </c>
      <c r="I210" s="46">
        <f t="shared" si="157"/>
        <v>0.79671633074544979</v>
      </c>
      <c r="J210" s="47">
        <f t="shared" si="158"/>
        <v>0.20328366925455021</v>
      </c>
      <c r="K210" s="48">
        <f t="shared" si="159"/>
        <v>9.1221726733792252E-4</v>
      </c>
      <c r="L210" s="48">
        <f t="shared" ca="1" si="154"/>
        <v>0.81004780990017766</v>
      </c>
      <c r="M210" s="49">
        <f t="shared" ca="1" si="155"/>
        <v>0.18995219009982234</v>
      </c>
      <c r="N210" s="42"/>
      <c r="O210" s="42"/>
      <c r="P210" s="42"/>
      <c r="Q210" s="42"/>
      <c r="R210" s="42"/>
      <c r="S210" s="7"/>
      <c r="T210" s="7"/>
      <c r="U210" s="7"/>
      <c r="V210" s="7"/>
      <c r="W210" s="7"/>
      <c r="X210" s="7"/>
      <c r="Y210" s="7"/>
      <c r="Z210" s="7"/>
      <c r="AA210" s="7"/>
      <c r="AB210" s="7"/>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row>
    <row r="211" spans="2:109" ht="14.4" x14ac:dyDescent="0.3">
      <c r="B211" s="54"/>
      <c r="C211" s="55"/>
      <c r="D211" s="55"/>
      <c r="E211" s="44">
        <f t="shared" si="171"/>
        <v>9.5000000000000178</v>
      </c>
      <c r="F211" s="45">
        <f t="shared" ref="F211" si="221">EXP(-IRate*E211)</f>
        <v>0.75201425431938218</v>
      </c>
      <c r="G211" s="46" cm="1">
        <f t="array" aca="1" ref="G211" ca="1">CubicSpline(Tenors,Spreads,E211)</f>
        <v>1.3387521280819766E-2</v>
      </c>
      <c r="H211" s="47" cm="1">
        <f t="array" ref="H211">IF(Method="CubicSpline",CubicSpline(Tenors,HRs,E211),FindHR(E211,Tenors,HRs,Method))</f>
        <v>2.2500170213507035E-2</v>
      </c>
      <c r="I211" s="46">
        <f t="shared" si="157"/>
        <v>0.79582052208343268</v>
      </c>
      <c r="J211" s="47">
        <f t="shared" si="158"/>
        <v>0.20417947791656732</v>
      </c>
      <c r="K211" s="48">
        <f t="shared" si="159"/>
        <v>8.9580866201710574E-4</v>
      </c>
      <c r="L211" s="48">
        <f t="shared" ca="1" si="154"/>
        <v>0.80898970552216043</v>
      </c>
      <c r="M211" s="49">
        <f t="shared" ca="1" si="155"/>
        <v>0.19101029447783957</v>
      </c>
      <c r="N211" s="42"/>
      <c r="O211" s="42"/>
      <c r="P211" s="42"/>
      <c r="Q211" s="42"/>
      <c r="R211" s="42"/>
      <c r="S211" s="7"/>
      <c r="T211" s="7"/>
      <c r="U211" s="7"/>
      <c r="V211" s="7"/>
      <c r="W211" s="7"/>
      <c r="X211" s="7"/>
      <c r="Y211" s="7"/>
      <c r="Z211" s="7"/>
      <c r="AA211" s="7"/>
      <c r="AB211" s="7"/>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row>
    <row r="212" spans="2:109" ht="14.4" x14ac:dyDescent="0.3">
      <c r="B212" s="54"/>
      <c r="C212" s="55"/>
      <c r="D212" s="55"/>
      <c r="E212" s="44">
        <f t="shared" si="171"/>
        <v>9.5500000000000185</v>
      </c>
      <c r="F212" s="45">
        <f t="shared" ref="F212" si="222">EXP(-IRate*E212)</f>
        <v>0.75088707853108982</v>
      </c>
      <c r="G212" s="46" cm="1">
        <f t="array" aca="1" ref="G212" ca="1">CubicSpline(Tenors,Spreads,E212)</f>
        <v>1.339944107677247E-2</v>
      </c>
      <c r="H212" s="47" cm="1">
        <f t="array" ref="H212">IF(Method="CubicSpline",CubicSpline(Tenors,HRs,E212),FindHR(E212,Tenors,HRs,Method))</f>
        <v>2.2114015666689218E-2</v>
      </c>
      <c r="I212" s="46">
        <f t="shared" si="157"/>
        <v>0.79494106900435035</v>
      </c>
      <c r="J212" s="47">
        <f t="shared" si="158"/>
        <v>0.20505893099564965</v>
      </c>
      <c r="K212" s="48">
        <f t="shared" si="159"/>
        <v>8.7945307908232628E-4</v>
      </c>
      <c r="L212" s="48">
        <f t="shared" ca="1" si="154"/>
        <v>0.80793437958928149</v>
      </c>
      <c r="M212" s="49">
        <f t="shared" ca="1" si="155"/>
        <v>0.19206562041071851</v>
      </c>
      <c r="N212" s="42"/>
      <c r="O212" s="42"/>
      <c r="P212" s="42"/>
      <c r="Q212" s="42"/>
      <c r="R212" s="42"/>
      <c r="S212" s="7"/>
      <c r="T212" s="7"/>
      <c r="U212" s="7"/>
      <c r="V212" s="7"/>
      <c r="W212" s="7"/>
      <c r="X212" s="7"/>
      <c r="Y212" s="7"/>
      <c r="Z212" s="7"/>
      <c r="AA212" s="7"/>
      <c r="AB212" s="7"/>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row>
    <row r="213" spans="2:109" ht="14.4" x14ac:dyDescent="0.3">
      <c r="B213" s="54"/>
      <c r="C213" s="55"/>
      <c r="D213" s="55"/>
      <c r="E213" s="44">
        <f t="shared" si="171"/>
        <v>9.6000000000000192</v>
      </c>
      <c r="F213" s="45">
        <f t="shared" ref="F213" si="223">EXP(-IRate*E213)</f>
        <v>0.74976159223904082</v>
      </c>
      <c r="G213" s="46" cm="1">
        <f t="array" aca="1" ref="G213" ca="1">CubicSpline(Tenors,Spreads,E213)</f>
        <v>1.341114869765438E-2</v>
      </c>
      <c r="H213" s="47" cm="1">
        <f t="array" ref="H213">IF(Method="CubicSpline",CubicSpline(Tenors,HRs,E213),FindHR(E213,Tenors,HRs,Method))</f>
        <v>2.1727861119871406E-2</v>
      </c>
      <c r="I213" s="46">
        <f t="shared" si="157"/>
        <v>0.79407791949177264</v>
      </c>
      <c r="J213" s="47">
        <f t="shared" si="158"/>
        <v>0.20592208050822736</v>
      </c>
      <c r="K213" s="48">
        <f t="shared" si="159"/>
        <v>8.6314951257771E-4</v>
      </c>
      <c r="L213" s="48">
        <f t="shared" ref="L213:L221" ca="1" si="224">EXP(-G213*E213/LGD)</f>
        <v>0.80688156655198162</v>
      </c>
      <c r="M213" s="49">
        <f t="shared" ref="M213:M220" ca="1" si="225">1-L213</f>
        <v>0.19311843344801838</v>
      </c>
      <c r="N213" s="42"/>
      <c r="O213" s="42"/>
      <c r="P213" s="42"/>
      <c r="Q213" s="42"/>
      <c r="R213" s="42"/>
      <c r="S213" s="7"/>
      <c r="T213" s="7"/>
      <c r="U213" s="7"/>
      <c r="V213" s="7"/>
      <c r="W213" s="7"/>
      <c r="X213" s="7"/>
      <c r="Y213" s="7"/>
      <c r="Z213" s="7"/>
      <c r="AA213" s="7"/>
      <c r="AB213" s="7"/>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row>
    <row r="214" spans="2:109" ht="14.4" x14ac:dyDescent="0.3">
      <c r="B214" s="54"/>
      <c r="C214" s="55"/>
      <c r="D214" s="55"/>
      <c r="E214" s="44">
        <f t="shared" si="171"/>
        <v>9.6500000000000199</v>
      </c>
      <c r="F214" s="45">
        <f t="shared" ref="F214" si="226">EXP(-IRate*E214)</f>
        <v>0.74863779291089083</v>
      </c>
      <c r="G214" s="46" cm="1">
        <f t="array" aca="1" ref="G214" ca="1">CubicSpline(Tenors,Spreads,E214)</f>
        <v>1.3422667712405915E-2</v>
      </c>
      <c r="H214" s="47" cm="1">
        <f t="array" ref="H214">IF(Method="CubicSpline",CubicSpline(Tenors,HRs,E214),FindHR(E214,Tenors,HRs,Method))</f>
        <v>2.1341706573053589E-2</v>
      </c>
      <c r="I214" s="46">
        <f t="shared" ref="I214:I221" si="227">EXP(-H214*(E214-E213))*I213</f>
        <v>0.7932310225300987</v>
      </c>
      <c r="J214" s="47">
        <f t="shared" ref="J214:J221" si="228">1-I214</f>
        <v>0.2067689774699013</v>
      </c>
      <c r="K214" s="48">
        <f t="shared" ref="K214:K221" si="229">I213-I214</f>
        <v>8.4689696167394857E-4</v>
      </c>
      <c r="L214" s="48">
        <f t="shared" ca="1" si="224"/>
        <v>0.80583099745280962</v>
      </c>
      <c r="M214" s="49">
        <f t="shared" ca="1" si="225"/>
        <v>0.19416900254719038</v>
      </c>
      <c r="N214" s="42"/>
      <c r="O214" s="42"/>
      <c r="P214" s="42"/>
      <c r="Q214" s="42"/>
      <c r="R214" s="42"/>
      <c r="S214" s="7"/>
      <c r="T214" s="7"/>
      <c r="U214" s="7"/>
      <c r="V214" s="7"/>
      <c r="W214" s="7"/>
      <c r="X214" s="7"/>
      <c r="Y214" s="7"/>
      <c r="Z214" s="7"/>
      <c r="AA214" s="7"/>
      <c r="AB214" s="7"/>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row>
    <row r="215" spans="2:109" ht="14.4" x14ac:dyDescent="0.3">
      <c r="B215" s="54"/>
      <c r="C215" s="55"/>
      <c r="D215" s="55"/>
      <c r="E215" s="44">
        <f t="shared" si="171"/>
        <v>9.7000000000000206</v>
      </c>
      <c r="F215" s="45">
        <f t="shared" ref="F215" si="230">EXP(-IRate*E215)</f>
        <v>0.7475156780180906</v>
      </c>
      <c r="G215" s="46" cm="1">
        <f t="array" aca="1" ref="G215" ca="1">CubicSpline(Tenors,Spreads,E215)</f>
        <v>1.3434021708094313E-2</v>
      </c>
      <c r="H215" s="47" cm="1">
        <f t="array" ref="H215">IF(Method="CubicSpline",CubicSpline(Tenors,HRs,E215),FindHR(E215,Tenors,HRs,Method))</f>
        <v>2.0955552026235776E-2</v>
      </c>
      <c r="I215" s="46">
        <f t="shared" si="227"/>
        <v>0.79240032809953231</v>
      </c>
      <c r="J215" s="47">
        <f t="shared" si="228"/>
        <v>0.20759967190046769</v>
      </c>
      <c r="K215" s="48">
        <f t="shared" si="229"/>
        <v>8.3069443056638104E-4</v>
      </c>
      <c r="L215" s="48">
        <f t="shared" ca="1" si="224"/>
        <v>0.80478239816150587</v>
      </c>
      <c r="M215" s="49">
        <f t="shared" ca="1" si="225"/>
        <v>0.19521760183849413</v>
      </c>
      <c r="N215" s="42"/>
      <c r="O215" s="42"/>
      <c r="P215" s="42"/>
      <c r="Q215" s="42"/>
      <c r="R215" s="42"/>
      <c r="S215" s="7"/>
      <c r="T215" s="7"/>
      <c r="U215" s="7"/>
      <c r="V215" s="7"/>
      <c r="W215" s="7"/>
      <c r="X215" s="7"/>
      <c r="Y215" s="7"/>
      <c r="Z215" s="7"/>
      <c r="AA215" s="7"/>
      <c r="AB215" s="7"/>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row>
    <row r="216" spans="2:109" ht="14.4" x14ac:dyDescent="0.3">
      <c r="B216" s="54"/>
      <c r="C216" s="55"/>
      <c r="D216" s="55"/>
      <c r="E216" s="44">
        <f t="shared" si="171"/>
        <v>9.7500000000000213</v>
      </c>
      <c r="F216" s="45">
        <f t="shared" ref="F216" si="231">EXP(-IRate*E216)</f>
        <v>0.74639524503588128</v>
      </c>
      <c r="G216" s="46" cm="1">
        <f t="array" aca="1" ref="G216" ca="1">CubicSpline(Tenors,Spreads,E216)</f>
        <v>1.3445234253739027E-2</v>
      </c>
      <c r="H216" s="47" cm="1">
        <f t="array" ref="H216">IF(Method="CubicSpline",CubicSpline(Tenors,HRs,E216),FindHR(E216,Tenors,HRs,Method))</f>
        <v>2.0569397479417956E-2</v>
      </c>
      <c r="I216" s="46">
        <f t="shared" si="227"/>
        <v>0.79158578717115868</v>
      </c>
      <c r="J216" s="47">
        <f t="shared" si="228"/>
        <v>0.20841421282884132</v>
      </c>
      <c r="K216" s="48">
        <f t="shared" si="229"/>
        <v>8.1454092837363046E-4</v>
      </c>
      <c r="L216" s="48">
        <f t="shared" ca="1" si="224"/>
        <v>0.80373548987714238</v>
      </c>
      <c r="M216" s="49">
        <f t="shared" ca="1" si="225"/>
        <v>0.19626451012285762</v>
      </c>
      <c r="N216" s="42"/>
      <c r="O216" s="42"/>
      <c r="P216" s="42"/>
      <c r="Q216" s="42"/>
      <c r="R216" s="42"/>
      <c r="S216" s="7"/>
      <c r="T216" s="7"/>
      <c r="U216" s="7"/>
      <c r="V216" s="7"/>
      <c r="W216" s="7"/>
      <c r="X216" s="7"/>
      <c r="Y216" s="7"/>
      <c r="Z216" s="7"/>
      <c r="AA216" s="7"/>
      <c r="AB216" s="7"/>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row>
    <row r="217" spans="2:109" ht="14.4" x14ac:dyDescent="0.3">
      <c r="B217" s="54"/>
      <c r="C217" s="55"/>
      <c r="D217" s="55"/>
      <c r="E217" s="44">
        <f t="shared" si="171"/>
        <v>9.800000000000022</v>
      </c>
      <c r="F217" s="45">
        <f t="shared" ref="F217" si="232">EXP(-IRate*E217)</f>
        <v>0.74527649144328811</v>
      </c>
      <c r="G217" s="46" cm="1">
        <f t="array" aca="1" ref="G217" ca="1">CubicSpline(Tenors,Spreads,E217)</f>
        <v>1.3456328924345584E-2</v>
      </c>
      <c r="H217" s="47" cm="1">
        <f t="array" ref="H217">IF(Method="CubicSpline",CubicSpline(Tenors,HRs,E217),FindHR(E217,Tenors,HRs,Method))</f>
        <v>2.0183242932600143E-2</v>
      </c>
      <c r="I217" s="46">
        <f t="shared" si="227"/>
        <v>0.79078735170212233</v>
      </c>
      <c r="J217" s="47">
        <f t="shared" si="228"/>
        <v>0.20921264829787767</v>
      </c>
      <c r="K217" s="48">
        <f t="shared" si="229"/>
        <v>7.9843546903635154E-4</v>
      </c>
      <c r="L217" s="48">
        <f t="shared" ca="1" si="224"/>
        <v>0.80268998885248133</v>
      </c>
      <c r="M217" s="49">
        <f t="shared" ca="1" si="225"/>
        <v>0.19731001114751867</v>
      </c>
      <c r="N217" s="42"/>
      <c r="O217" s="42"/>
      <c r="P217" s="42"/>
      <c r="Q217" s="42"/>
      <c r="R217" s="42"/>
      <c r="S217" s="7"/>
      <c r="T217" s="7"/>
      <c r="U217" s="7"/>
      <c r="V217" s="7"/>
      <c r="W217" s="7"/>
      <c r="X217" s="7"/>
      <c r="Y217" s="7"/>
      <c r="Z217" s="7"/>
      <c r="AA217" s="7"/>
      <c r="AB217" s="7"/>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row>
    <row r="218" spans="2:109" ht="14.4" x14ac:dyDescent="0.3">
      <c r="B218" s="54"/>
      <c r="C218" s="55"/>
      <c r="D218" s="55"/>
      <c r="E218" s="44">
        <f t="shared" si="171"/>
        <v>9.8500000000000227</v>
      </c>
      <c r="F218" s="45">
        <f t="shared" ref="F218" si="233">EXP(-IRate*E218)</f>
        <v>0.7441594147231152</v>
      </c>
      <c r="G218" s="46" cm="1">
        <f t="array" aca="1" ref="G218" ca="1">CubicSpline(Tenors,Spreads,E218)</f>
        <v>1.3467329291781564E-2</v>
      </c>
      <c r="H218" s="47" cm="1">
        <f t="array" ref="H218">IF(Method="CubicSpline",CubicSpline(Tenors,HRs,E218),FindHR(E218,Tenors,HRs,Method))</f>
        <v>1.9797088385782327E-2</v>
      </c>
      <c r="I218" s="46">
        <f t="shared" si="227"/>
        <v>0.79000497463090458</v>
      </c>
      <c r="J218" s="47">
        <f t="shared" si="228"/>
        <v>0.20999502536909542</v>
      </c>
      <c r="K218" s="48">
        <f t="shared" si="229"/>
        <v>7.8237707121775468E-4</v>
      </c>
      <c r="L218" s="48">
        <f t="shared" ca="1" si="224"/>
        <v>0.80164560654827199</v>
      </c>
      <c r="M218" s="49">
        <f t="shared" ca="1" si="225"/>
        <v>0.19835439345172801</v>
      </c>
      <c r="N218" s="42"/>
      <c r="O218" s="42"/>
      <c r="P218" s="42"/>
      <c r="Q218" s="42"/>
      <c r="R218" s="42"/>
      <c r="S218" s="7"/>
      <c r="T218" s="7"/>
      <c r="U218" s="7"/>
      <c r="V218" s="7"/>
      <c r="W218" s="7"/>
      <c r="X218" s="7"/>
      <c r="Y218" s="7"/>
      <c r="Z218" s="7"/>
      <c r="AA218" s="7"/>
      <c r="AB218" s="7"/>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row>
    <row r="219" spans="2:109" ht="14.4" x14ac:dyDescent="0.3">
      <c r="B219" s="54"/>
      <c r="C219" s="55"/>
      <c r="D219" s="55"/>
      <c r="E219" s="44">
        <f t="shared" si="171"/>
        <v>9.9000000000000234</v>
      </c>
      <c r="F219" s="45">
        <f t="shared" ref="F219" si="234">EXP(-IRate*E219)</f>
        <v>0.74304401236193929</v>
      </c>
      <c r="G219" s="46" cm="1">
        <f t="array" aca="1" ref="G219" ca="1">CubicSpline(Tenors,Spreads,E219)</f>
        <v>1.3478258937315203E-2</v>
      </c>
      <c r="H219" s="47" cm="1">
        <f t="array" ref="H219">IF(Method="CubicSpline",CubicSpline(Tenors,HRs,E219),FindHR(E219,Tenors,HRs,Method))</f>
        <v>1.9410933838964511E-2</v>
      </c>
      <c r="I219" s="46">
        <f t="shared" si="227"/>
        <v>0.78923860987270156</v>
      </c>
      <c r="J219" s="47">
        <f t="shared" si="228"/>
        <v>0.21076139012729844</v>
      </c>
      <c r="K219" s="48">
        <f t="shared" si="229"/>
        <v>7.6636475820301975E-4</v>
      </c>
      <c r="L219" s="48">
        <f t="shared" ca="1" si="224"/>
        <v>0.80060204950496805</v>
      </c>
      <c r="M219" s="49">
        <f t="shared" ca="1" si="225"/>
        <v>0.19939795049503195</v>
      </c>
      <c r="N219" s="42"/>
      <c r="O219" s="42"/>
      <c r="P219" s="42"/>
      <c r="Q219" s="42"/>
      <c r="R219" s="42"/>
      <c r="S219" s="7"/>
      <c r="T219" s="7"/>
      <c r="U219" s="7"/>
      <c r="V219" s="7"/>
      <c r="W219" s="7"/>
      <c r="X219" s="7"/>
      <c r="Y219" s="7"/>
      <c r="Z219" s="7"/>
      <c r="AA219" s="7"/>
      <c r="AB219" s="7"/>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row>
    <row r="220" spans="2:109" ht="14.4" x14ac:dyDescent="0.3">
      <c r="B220" s="54"/>
      <c r="C220" s="55"/>
      <c r="D220" s="55"/>
      <c r="E220" s="44">
        <f t="shared" si="171"/>
        <v>9.9500000000000242</v>
      </c>
      <c r="F220" s="45">
        <f t="shared" ref="F220" si="235">EXP(-IRate*E220)</f>
        <v>0.74193028185010479</v>
      </c>
      <c r="G220" s="46" cm="1">
        <f t="array" aca="1" ref="G220" ca="1">CubicSpline(Tenors,Spreads,E220)</f>
        <v>1.3489141431253016E-2</v>
      </c>
      <c r="H220" s="47" cm="1">
        <f t="array" ref="H220">IF(Method="CubicSpline",CubicSpline(Tenors,HRs,E220),FindHR(E220,Tenors,HRs,Method))</f>
        <v>1.9024779292146694E-2</v>
      </c>
      <c r="I220" s="46">
        <f t="shared" si="227"/>
        <v>0.78848821231489952</v>
      </c>
      <c r="J220" s="47">
        <f t="shared" si="228"/>
        <v>0.21151178768510048</v>
      </c>
      <c r="K220" s="48">
        <f t="shared" si="229"/>
        <v>7.5039755780204054E-4</v>
      </c>
      <c r="L220" s="48">
        <f t="shared" ca="1" si="224"/>
        <v>0.79955901964788734</v>
      </c>
      <c r="M220" s="49">
        <f t="shared" ca="1" si="225"/>
        <v>0.20044098035211266</v>
      </c>
      <c r="N220" s="42"/>
      <c r="O220" s="42"/>
      <c r="P220" s="42"/>
      <c r="Q220" s="42"/>
      <c r="R220" s="42"/>
      <c r="S220" s="7"/>
      <c r="T220" s="7"/>
      <c r="U220" s="7"/>
      <c r="V220" s="7"/>
      <c r="W220" s="7"/>
      <c r="X220" s="7"/>
      <c r="Y220" s="7"/>
      <c r="Z220" s="7"/>
      <c r="AA220" s="7"/>
      <c r="AB220" s="7"/>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row>
    <row r="221" spans="2:109" ht="15" thickBot="1" x14ac:dyDescent="0.35">
      <c r="B221" s="54"/>
      <c r="C221" s="55"/>
      <c r="D221" s="55"/>
      <c r="E221" s="56">
        <f t="shared" si="171"/>
        <v>10.000000000000025</v>
      </c>
      <c r="F221" s="57">
        <f t="shared" ref="F221" si="236">EXP(-IRate*E221)</f>
        <v>0.74081822068171732</v>
      </c>
      <c r="G221" s="58" cm="1">
        <f t="array" aca="1" ref="G221" ca="1">CubicSpline(Tenors,Spreads,E221)</f>
        <v>1.3500000350177293E-2</v>
      </c>
      <c r="H221" s="59" cm="1">
        <f t="array" ref="H221">IF(Method="CubicSpline",CubicSpline(Tenors,HRs,E221),FindHR(E221,Tenors,HRs,Method))</f>
        <v>1.8638624745329072E-2</v>
      </c>
      <c r="I221" s="58">
        <f t="shared" si="227"/>
        <v>0.78775373781265001</v>
      </c>
      <c r="J221" s="59">
        <f t="shared" si="228"/>
        <v>0.21224626218734999</v>
      </c>
      <c r="K221" s="60">
        <f t="shared" si="229"/>
        <v>7.3447450224950472E-4</v>
      </c>
      <c r="L221" s="60">
        <f t="shared" ca="1" si="224"/>
        <v>0.79851621409900575</v>
      </c>
      <c r="M221" s="61">
        <f ca="1">1-L221</f>
        <v>0.20148378590099425</v>
      </c>
      <c r="N221" s="42"/>
      <c r="O221" s="42"/>
      <c r="P221" s="42"/>
      <c r="Q221" s="42"/>
      <c r="R221" s="42"/>
      <c r="S221" s="7"/>
      <c r="T221" s="7"/>
      <c r="U221" s="7"/>
      <c r="V221" s="7"/>
      <c r="W221" s="7"/>
      <c r="X221" s="7"/>
      <c r="Y221" s="7"/>
      <c r="Z221" s="7"/>
      <c r="AA221" s="7"/>
      <c r="AB221" s="7"/>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row>
    <row r="222" spans="2:109" ht="14.4" x14ac:dyDescent="0.3">
      <c r="B222" s="54"/>
      <c r="C222" s="55"/>
      <c r="D222" s="55"/>
      <c r="E222" s="16"/>
      <c r="F222" s="36"/>
      <c r="G222" s="55"/>
      <c r="H222" s="62"/>
      <c r="I222" s="62"/>
      <c r="J222" s="62"/>
      <c r="K222" s="63"/>
      <c r="L222" s="42"/>
      <c r="M222" s="42"/>
      <c r="N222" s="42"/>
      <c r="O222" s="42"/>
      <c r="P222" s="42"/>
      <c r="Q222" s="42"/>
      <c r="R222" s="42"/>
      <c r="S222" s="7"/>
      <c r="T222" s="7"/>
      <c r="U222" s="7"/>
      <c r="V222" s="7"/>
      <c r="W222" s="7"/>
      <c r="X222" s="7"/>
      <c r="Y222" s="7"/>
      <c r="Z222" s="7"/>
      <c r="AA222" s="7"/>
      <c r="AB222" s="7"/>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row>
    <row r="223" spans="2:109" ht="14.4" x14ac:dyDescent="0.3">
      <c r="B223" s="54"/>
      <c r="C223" s="55"/>
      <c r="D223" s="55"/>
      <c r="E223" s="16"/>
      <c r="F223" s="36"/>
      <c r="G223" s="55"/>
      <c r="H223" s="62"/>
      <c r="I223" s="62"/>
      <c r="J223" s="62"/>
      <c r="K223" s="63"/>
      <c r="L223" s="42"/>
      <c r="M223" s="42"/>
      <c r="N223" s="42"/>
      <c r="O223" s="42"/>
      <c r="P223" s="42"/>
      <c r="Q223" s="42"/>
      <c r="R223" s="42"/>
      <c r="S223" s="7"/>
      <c r="T223" s="7"/>
      <c r="U223" s="7"/>
      <c r="V223" s="7"/>
      <c r="W223" s="7"/>
      <c r="X223" s="7"/>
      <c r="Y223" s="7"/>
      <c r="Z223" s="7"/>
      <c r="AA223" s="7"/>
      <c r="AB223" s="7"/>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row>
    <row r="224" spans="2:109" ht="14.4" x14ac:dyDescent="0.3">
      <c r="B224" s="54"/>
      <c r="C224" s="55"/>
      <c r="D224" s="55"/>
      <c r="E224" s="16"/>
      <c r="F224" s="36"/>
      <c r="G224" s="55"/>
      <c r="H224" s="62"/>
      <c r="I224" s="62"/>
      <c r="J224" s="62"/>
      <c r="K224" s="63"/>
      <c r="L224" s="42"/>
      <c r="M224" s="42"/>
      <c r="N224" s="42"/>
      <c r="O224" s="42"/>
      <c r="P224" s="42"/>
      <c r="Q224" s="42"/>
      <c r="R224" s="42"/>
      <c r="S224" s="7"/>
      <c r="T224" s="7"/>
      <c r="U224" s="7"/>
      <c r="V224" s="7"/>
      <c r="W224" s="7"/>
      <c r="X224" s="7"/>
      <c r="Y224" s="7"/>
      <c r="Z224" s="7"/>
      <c r="AA224" s="7"/>
      <c r="AB224" s="7"/>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row>
    <row r="225" spans="2:109" ht="14.4" x14ac:dyDescent="0.3">
      <c r="B225" s="54"/>
      <c r="C225" s="55"/>
      <c r="D225" s="55"/>
      <c r="E225" s="16"/>
      <c r="F225" s="36"/>
      <c r="G225" s="55"/>
      <c r="H225" s="62"/>
      <c r="I225" s="62"/>
      <c r="J225" s="62"/>
      <c r="K225" s="63"/>
      <c r="L225" s="42"/>
      <c r="M225" s="42"/>
      <c r="N225" s="42"/>
      <c r="O225" s="42"/>
      <c r="P225" s="42"/>
      <c r="Q225" s="42"/>
      <c r="R225" s="42"/>
      <c r="S225" s="7"/>
      <c r="T225" s="7"/>
      <c r="U225" s="7"/>
      <c r="V225" s="7"/>
      <c r="W225" s="7"/>
      <c r="X225" s="7"/>
      <c r="Y225" s="7"/>
      <c r="Z225" s="7"/>
      <c r="AA225" s="7"/>
      <c r="AB225" s="7"/>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row>
    <row r="226" spans="2:109" ht="14.4" x14ac:dyDescent="0.3">
      <c r="B226" s="54"/>
      <c r="C226" s="55"/>
      <c r="D226" s="55"/>
      <c r="E226" s="16"/>
      <c r="F226" s="36"/>
      <c r="G226" s="55"/>
      <c r="H226" s="62"/>
      <c r="I226" s="62"/>
      <c r="J226" s="62"/>
      <c r="K226" s="63"/>
      <c r="L226" s="42"/>
      <c r="M226" s="42"/>
      <c r="N226" s="42"/>
      <c r="O226" s="42"/>
      <c r="P226" s="42"/>
      <c r="Q226" s="42"/>
      <c r="R226" s="42"/>
      <c r="S226" s="7"/>
      <c r="T226" s="7"/>
      <c r="U226" s="7"/>
      <c r="V226" s="7"/>
      <c r="W226" s="7"/>
      <c r="X226" s="7"/>
      <c r="Y226" s="7"/>
      <c r="Z226" s="7"/>
      <c r="AA226" s="7"/>
      <c r="AB226" s="7"/>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row>
    <row r="227" spans="2:109" ht="14.4" x14ac:dyDescent="0.3">
      <c r="B227" s="54"/>
      <c r="C227" s="55"/>
      <c r="D227" s="55"/>
      <c r="E227" s="16"/>
      <c r="F227" s="36"/>
      <c r="G227" s="55"/>
      <c r="H227" s="62"/>
      <c r="I227" s="62"/>
      <c r="J227" s="62"/>
      <c r="K227" s="63"/>
      <c r="L227" s="42"/>
      <c r="M227" s="42"/>
      <c r="N227" s="42"/>
      <c r="O227" s="42"/>
      <c r="P227" s="42"/>
      <c r="Q227" s="42"/>
      <c r="R227" s="42"/>
      <c r="S227" s="7"/>
      <c r="T227" s="7"/>
      <c r="U227" s="7"/>
      <c r="V227" s="7"/>
      <c r="W227" s="7"/>
      <c r="X227" s="7"/>
      <c r="Y227" s="7"/>
      <c r="Z227" s="7"/>
      <c r="AA227" s="7"/>
      <c r="AB227" s="7"/>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row>
    <row r="228" spans="2:109" ht="14.4" x14ac:dyDescent="0.3">
      <c r="B228" s="54"/>
      <c r="C228" s="55"/>
      <c r="D228" s="55"/>
      <c r="E228" s="16"/>
      <c r="F228" s="36"/>
      <c r="G228" s="55"/>
      <c r="H228" s="62"/>
      <c r="I228" s="62"/>
      <c r="J228" s="62"/>
      <c r="K228" s="63"/>
      <c r="L228" s="42"/>
      <c r="M228" s="42"/>
      <c r="N228" s="42"/>
      <c r="O228" s="42"/>
      <c r="P228" s="42"/>
      <c r="Q228" s="42"/>
      <c r="R228" s="42"/>
      <c r="S228" s="7"/>
      <c r="T228" s="7"/>
      <c r="U228" s="7"/>
      <c r="V228" s="7"/>
      <c r="W228" s="7"/>
      <c r="X228" s="7"/>
      <c r="Y228" s="7"/>
      <c r="Z228" s="7"/>
      <c r="AA228" s="7"/>
      <c r="AB228" s="7"/>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row>
    <row r="229" spans="2:109" ht="14.4" x14ac:dyDescent="0.3">
      <c r="B229" s="54"/>
      <c r="C229" s="55"/>
      <c r="D229" s="55"/>
      <c r="E229" s="16"/>
      <c r="F229" s="36"/>
      <c r="G229" s="55"/>
      <c r="H229" s="62"/>
      <c r="I229" s="62"/>
      <c r="J229" s="62"/>
      <c r="K229" s="63"/>
      <c r="L229" s="42"/>
      <c r="M229" s="42"/>
      <c r="N229" s="42"/>
      <c r="O229" s="42"/>
      <c r="P229" s="42"/>
      <c r="Q229" s="42"/>
      <c r="R229" s="42"/>
      <c r="S229" s="7"/>
      <c r="T229" s="7"/>
      <c r="U229" s="7"/>
      <c r="V229" s="7"/>
      <c r="W229" s="7"/>
      <c r="X229" s="7"/>
      <c r="Y229" s="7"/>
      <c r="Z229" s="7"/>
      <c r="AA229" s="7"/>
      <c r="AB229" s="7"/>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row>
    <row r="230" spans="2:109" ht="14.4" x14ac:dyDescent="0.3">
      <c r="B230" s="54"/>
      <c r="C230" s="55"/>
      <c r="D230" s="55"/>
      <c r="E230" s="16"/>
      <c r="F230" s="36"/>
      <c r="G230" s="55"/>
      <c r="H230" s="62"/>
      <c r="I230" s="62"/>
      <c r="J230" s="62"/>
      <c r="K230" s="63"/>
      <c r="L230" s="42"/>
      <c r="M230" s="42"/>
      <c r="N230" s="42"/>
      <c r="O230" s="42"/>
      <c r="P230" s="42"/>
      <c r="Q230" s="42"/>
      <c r="R230" s="42"/>
      <c r="S230" s="7"/>
      <c r="T230" s="7"/>
      <c r="U230" s="7"/>
      <c r="V230" s="7"/>
      <c r="W230" s="7"/>
      <c r="X230" s="7"/>
      <c r="Y230" s="7"/>
      <c r="Z230" s="7"/>
      <c r="AA230" s="7"/>
      <c r="AB230" s="7"/>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row>
    <row r="231" spans="2:109" ht="14.4" x14ac:dyDescent="0.3">
      <c r="B231" s="17"/>
      <c r="C231" s="17"/>
      <c r="D231" s="17"/>
      <c r="E231" s="16"/>
      <c r="F231" s="17"/>
      <c r="G231" s="17"/>
      <c r="H231" s="17"/>
      <c r="I231" s="17"/>
      <c r="J231" s="17"/>
      <c r="K231" s="63"/>
      <c r="L231" s="42"/>
      <c r="M231" s="42"/>
      <c r="N231" s="42"/>
      <c r="O231" s="42"/>
      <c r="P231" s="42"/>
      <c r="Q231" s="42"/>
      <c r="R231" s="42"/>
      <c r="S231" s="7"/>
      <c r="T231" s="7"/>
      <c r="U231" s="7"/>
      <c r="V231" s="7"/>
      <c r="W231" s="7"/>
      <c r="X231" s="7"/>
      <c r="Y231" s="7"/>
      <c r="Z231" s="7"/>
      <c r="AA231" s="7"/>
      <c r="AB231" s="7"/>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row>
    <row r="232" spans="2:109" ht="14.4" x14ac:dyDescent="0.3">
      <c r="B232" s="17"/>
      <c r="C232" s="17"/>
      <c r="D232" s="17"/>
      <c r="E232" s="16"/>
      <c r="F232" s="17"/>
      <c r="G232" s="17"/>
      <c r="H232" s="17"/>
      <c r="I232" s="17"/>
      <c r="J232" s="17"/>
      <c r="K232" s="63"/>
      <c r="L232" s="42"/>
      <c r="M232" s="42"/>
      <c r="N232" s="42"/>
      <c r="O232" s="42"/>
      <c r="P232" s="42"/>
      <c r="Q232" s="42"/>
      <c r="R232" s="42"/>
      <c r="S232" s="7"/>
      <c r="T232" s="7"/>
      <c r="U232" s="7"/>
      <c r="V232" s="7"/>
      <c r="W232" s="7"/>
      <c r="X232" s="7"/>
      <c r="Y232" s="7"/>
      <c r="Z232" s="7"/>
      <c r="AA232" s="7"/>
      <c r="AB232" s="7"/>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row>
    <row r="233" spans="2:109" ht="14.4" x14ac:dyDescent="0.3">
      <c r="B233" s="17"/>
      <c r="C233" s="17"/>
      <c r="D233" s="17"/>
      <c r="E233" s="16"/>
      <c r="F233" s="17"/>
      <c r="G233" s="17"/>
      <c r="H233" s="17"/>
      <c r="I233" s="17"/>
      <c r="J233" s="17"/>
      <c r="K233" s="63"/>
      <c r="L233" s="42"/>
      <c r="M233" s="42"/>
      <c r="N233" s="42"/>
      <c r="O233" s="42"/>
      <c r="P233" s="42"/>
      <c r="Q233" s="42"/>
      <c r="R233" s="42"/>
      <c r="S233" s="7"/>
      <c r="T233" s="7"/>
      <c r="U233" s="7"/>
      <c r="V233" s="7"/>
      <c r="W233" s="7"/>
      <c r="X233" s="7"/>
      <c r="Y233" s="7"/>
      <c r="Z233" s="7"/>
      <c r="AA233" s="7"/>
      <c r="AB233" s="7"/>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row>
    <row r="234" spans="2:109" ht="14.4" x14ac:dyDescent="0.3">
      <c r="B234" s="17"/>
      <c r="C234" s="17"/>
      <c r="D234" s="17"/>
      <c r="E234" s="16"/>
      <c r="F234" s="17"/>
      <c r="G234" s="17"/>
      <c r="H234" s="17"/>
      <c r="I234" s="17"/>
      <c r="J234" s="17"/>
      <c r="K234" s="63"/>
      <c r="L234" s="42"/>
      <c r="M234" s="42"/>
      <c r="N234" s="42"/>
      <c r="O234" s="42"/>
      <c r="P234" s="42"/>
      <c r="Q234" s="42"/>
      <c r="R234" s="42"/>
      <c r="S234" s="7"/>
      <c r="T234" s="7"/>
      <c r="U234" s="7"/>
      <c r="V234" s="7"/>
      <c r="W234" s="7"/>
      <c r="X234" s="7"/>
      <c r="Y234" s="7"/>
      <c r="Z234" s="7"/>
      <c r="AA234" s="7"/>
      <c r="AB234" s="7"/>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row>
    <row r="235" spans="2:109" ht="14.4" x14ac:dyDescent="0.3">
      <c r="B235" s="17"/>
      <c r="C235" s="17"/>
      <c r="D235" s="17"/>
      <c r="E235" s="16"/>
      <c r="F235" s="17"/>
      <c r="G235" s="17"/>
      <c r="H235" s="17"/>
      <c r="I235" s="17"/>
      <c r="J235" s="17"/>
      <c r="K235" s="63"/>
      <c r="L235" s="42"/>
      <c r="M235" s="42"/>
      <c r="N235" s="42"/>
      <c r="O235" s="42"/>
      <c r="P235" s="42"/>
      <c r="Q235" s="42"/>
      <c r="R235" s="42"/>
      <c r="S235" s="7"/>
      <c r="T235" s="7"/>
      <c r="U235" s="7"/>
      <c r="V235" s="7"/>
      <c r="W235" s="7"/>
      <c r="X235" s="7"/>
      <c r="Y235" s="7"/>
      <c r="Z235" s="7"/>
      <c r="AA235" s="7"/>
      <c r="AB235" s="7"/>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row>
    <row r="236" spans="2:109" ht="14.4" x14ac:dyDescent="0.3">
      <c r="B236" s="17"/>
      <c r="C236" s="17"/>
      <c r="D236" s="17"/>
      <c r="E236" s="16"/>
      <c r="F236" s="17"/>
      <c r="G236" s="17"/>
      <c r="H236" s="17"/>
      <c r="I236" s="17"/>
      <c r="J236" s="17"/>
      <c r="K236" s="63"/>
      <c r="L236" s="42"/>
      <c r="M236" s="42"/>
      <c r="N236" s="42"/>
      <c r="O236" s="42"/>
      <c r="P236" s="42"/>
      <c r="Q236" s="42"/>
      <c r="R236" s="42"/>
      <c r="S236" s="7"/>
      <c r="T236" s="7"/>
      <c r="U236" s="7"/>
      <c r="V236" s="7"/>
      <c r="W236" s="7"/>
      <c r="X236" s="7"/>
      <c r="Y236" s="7"/>
      <c r="Z236" s="7"/>
      <c r="AA236" s="7"/>
      <c r="AB236" s="7"/>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row>
    <row r="237" spans="2:109" ht="14.4" x14ac:dyDescent="0.3">
      <c r="B237" s="17"/>
      <c r="C237" s="17"/>
      <c r="D237" s="17"/>
      <c r="E237" s="16"/>
      <c r="F237" s="17"/>
      <c r="G237" s="17"/>
      <c r="H237" s="17"/>
      <c r="I237" s="17"/>
      <c r="J237" s="17"/>
      <c r="K237" s="63"/>
      <c r="L237" s="42"/>
      <c r="M237" s="42"/>
      <c r="N237" s="42"/>
      <c r="O237" s="42"/>
      <c r="P237" s="42"/>
      <c r="Q237" s="42"/>
      <c r="R237" s="42"/>
      <c r="S237" s="7"/>
      <c r="T237" s="7"/>
      <c r="U237" s="7"/>
      <c r="V237" s="7"/>
      <c r="W237" s="7"/>
      <c r="X237" s="7"/>
      <c r="Y237" s="7"/>
      <c r="Z237" s="7"/>
      <c r="AA237" s="7"/>
      <c r="AB237" s="7"/>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row>
    <row r="238" spans="2:109" ht="14.4" x14ac:dyDescent="0.3">
      <c r="B238" s="17"/>
      <c r="C238" s="17"/>
      <c r="D238" s="17"/>
      <c r="E238" s="16"/>
      <c r="F238" s="17"/>
      <c r="G238" s="17"/>
      <c r="H238" s="17"/>
      <c r="I238" s="17"/>
      <c r="J238" s="17"/>
      <c r="K238" s="63"/>
      <c r="L238" s="42"/>
      <c r="M238" s="42"/>
      <c r="N238" s="42"/>
      <c r="O238" s="42"/>
      <c r="P238" s="42"/>
      <c r="Q238" s="42"/>
      <c r="R238" s="42"/>
      <c r="S238" s="7"/>
      <c r="T238" s="7"/>
      <c r="U238" s="7"/>
      <c r="V238" s="7"/>
      <c r="W238" s="7"/>
      <c r="X238" s="7"/>
      <c r="Y238" s="7"/>
      <c r="Z238" s="7"/>
      <c r="AA238" s="7"/>
      <c r="AB238" s="7"/>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row>
    <row r="239" spans="2:109" ht="14.4" x14ac:dyDescent="0.3">
      <c r="B239" s="17"/>
      <c r="C239" s="17"/>
      <c r="D239" s="17"/>
      <c r="E239" s="16"/>
      <c r="F239" s="17"/>
      <c r="G239" s="17"/>
      <c r="H239" s="17"/>
      <c r="I239" s="17"/>
      <c r="J239" s="17"/>
      <c r="K239" s="63"/>
      <c r="L239" s="42"/>
      <c r="M239" s="42"/>
      <c r="N239" s="42"/>
      <c r="O239" s="42"/>
      <c r="P239" s="42"/>
      <c r="Q239" s="42"/>
      <c r="R239" s="42"/>
      <c r="S239" s="7"/>
      <c r="T239" s="7"/>
      <c r="U239" s="7"/>
      <c r="V239" s="7"/>
      <c r="W239" s="7"/>
      <c r="X239" s="7"/>
      <c r="Y239" s="7"/>
      <c r="Z239" s="7"/>
      <c r="AA239" s="7"/>
      <c r="AB239" s="7"/>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row>
    <row r="240" spans="2:109" ht="14.4" x14ac:dyDescent="0.3">
      <c r="B240" s="17"/>
      <c r="C240" s="17"/>
      <c r="D240" s="17"/>
      <c r="E240" s="16"/>
      <c r="F240" s="17"/>
      <c r="G240" s="17"/>
      <c r="H240" s="17"/>
      <c r="I240" s="17"/>
      <c r="J240" s="17"/>
      <c r="K240" s="63"/>
      <c r="L240" s="42"/>
      <c r="M240" s="42"/>
      <c r="N240" s="42"/>
      <c r="O240" s="42"/>
      <c r="P240" s="42"/>
      <c r="Q240" s="42"/>
      <c r="R240" s="42"/>
      <c r="S240" s="7"/>
      <c r="T240" s="7"/>
      <c r="U240" s="7"/>
      <c r="V240" s="7"/>
      <c r="W240" s="7"/>
      <c r="X240" s="7"/>
      <c r="Y240" s="7"/>
      <c r="Z240" s="7"/>
      <c r="AA240" s="7"/>
      <c r="AB240" s="7"/>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row>
    <row r="241" spans="2:109" ht="14.4" x14ac:dyDescent="0.3">
      <c r="B241" s="17"/>
      <c r="C241" s="17"/>
      <c r="D241" s="17"/>
      <c r="E241" s="16"/>
      <c r="F241" s="17"/>
      <c r="G241" s="17"/>
      <c r="H241" s="17"/>
      <c r="I241" s="17"/>
      <c r="J241" s="17"/>
      <c r="K241" s="63"/>
      <c r="L241" s="42"/>
      <c r="M241" s="42"/>
      <c r="N241" s="42"/>
      <c r="O241" s="42"/>
      <c r="P241" s="42"/>
      <c r="Q241" s="42"/>
      <c r="R241" s="42"/>
      <c r="S241" s="7"/>
      <c r="T241" s="7"/>
      <c r="U241" s="7"/>
      <c r="V241" s="7"/>
      <c r="W241" s="7"/>
      <c r="X241" s="7"/>
      <c r="Y241" s="7"/>
      <c r="Z241" s="7"/>
      <c r="AA241" s="7"/>
      <c r="AB241" s="7"/>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row>
    <row r="242" spans="2:109" ht="14.4" x14ac:dyDescent="0.3">
      <c r="B242" s="17"/>
      <c r="C242" s="17"/>
      <c r="D242" s="17"/>
      <c r="E242" s="16"/>
      <c r="F242" s="17"/>
      <c r="G242" s="17"/>
      <c r="H242" s="17"/>
      <c r="I242" s="17"/>
      <c r="J242" s="17"/>
      <c r="K242" s="63"/>
      <c r="L242" s="42"/>
      <c r="M242" s="42"/>
      <c r="N242" s="42"/>
      <c r="O242" s="42"/>
      <c r="P242" s="42"/>
      <c r="Q242" s="42"/>
      <c r="R242" s="42"/>
      <c r="S242" s="7"/>
      <c r="T242" s="7"/>
      <c r="U242" s="7"/>
      <c r="V242" s="7"/>
      <c r="W242" s="7"/>
      <c r="X242" s="7"/>
      <c r="Y242" s="7"/>
      <c r="Z242" s="7"/>
      <c r="AA242" s="7"/>
      <c r="AB242" s="7"/>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row>
    <row r="243" spans="2:109" ht="14.4" x14ac:dyDescent="0.3">
      <c r="B243" s="17"/>
      <c r="C243" s="17"/>
      <c r="D243" s="17"/>
      <c r="E243" s="16"/>
      <c r="F243" s="17"/>
      <c r="G243" s="17"/>
      <c r="H243" s="17"/>
      <c r="I243" s="17"/>
      <c r="J243" s="17"/>
      <c r="K243" s="63"/>
      <c r="L243" s="42"/>
      <c r="M243" s="42"/>
      <c r="N243" s="42"/>
      <c r="O243" s="42"/>
      <c r="P243" s="42"/>
      <c r="Q243" s="42"/>
      <c r="R243" s="42"/>
      <c r="S243" s="7"/>
      <c r="T243" s="7"/>
      <c r="U243" s="7"/>
      <c r="V243" s="7"/>
      <c r="W243" s="7"/>
      <c r="X243" s="7"/>
      <c r="Y243" s="7"/>
      <c r="Z243" s="7"/>
      <c r="AA243" s="7"/>
      <c r="AB243" s="7"/>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c r="CW243" s="3"/>
      <c r="CX243" s="3"/>
      <c r="CY243" s="3"/>
      <c r="CZ243" s="3"/>
      <c r="DA243" s="3"/>
      <c r="DB243" s="3"/>
      <c r="DC243" s="3"/>
      <c r="DD243" s="3"/>
      <c r="DE243" s="3"/>
    </row>
    <row r="244" spans="2:109" ht="14.4" x14ac:dyDescent="0.3">
      <c r="B244" s="17"/>
      <c r="C244" s="17"/>
      <c r="D244" s="17"/>
      <c r="E244" s="16"/>
      <c r="F244" s="17"/>
      <c r="G244" s="17"/>
      <c r="H244" s="17"/>
      <c r="I244" s="17"/>
      <c r="J244" s="17"/>
      <c r="K244" s="63"/>
      <c r="L244" s="42"/>
      <c r="M244" s="42"/>
      <c r="N244" s="42"/>
      <c r="O244" s="42"/>
      <c r="P244" s="42"/>
      <c r="Q244" s="42"/>
      <c r="R244" s="42"/>
      <c r="S244" s="7"/>
      <c r="T244" s="7"/>
      <c r="U244" s="7"/>
      <c r="V244" s="7"/>
      <c r="W244" s="7"/>
      <c r="X244" s="7"/>
      <c r="Y244" s="7"/>
      <c r="Z244" s="7"/>
      <c r="AA244" s="7"/>
      <c r="AB244" s="7"/>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row>
    <row r="245" spans="2:109" ht="14.4" x14ac:dyDescent="0.3">
      <c r="B245" s="17"/>
      <c r="C245" s="17"/>
      <c r="D245" s="17"/>
      <c r="E245" s="16"/>
      <c r="F245" s="17"/>
      <c r="G245" s="17"/>
      <c r="H245" s="17"/>
      <c r="I245" s="17"/>
      <c r="J245" s="17"/>
      <c r="K245" s="63"/>
      <c r="L245" s="42"/>
      <c r="M245" s="42"/>
      <c r="N245" s="42"/>
      <c r="O245" s="42"/>
      <c r="P245" s="42"/>
      <c r="Q245" s="42"/>
      <c r="R245" s="42"/>
      <c r="S245" s="7"/>
      <c r="T245" s="7"/>
      <c r="U245" s="7"/>
      <c r="V245" s="7"/>
      <c r="W245" s="7"/>
      <c r="X245" s="7"/>
      <c r="Y245" s="7"/>
      <c r="Z245" s="7"/>
      <c r="AA245" s="7"/>
      <c r="AB245" s="7"/>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row>
    <row r="246" spans="2:109" ht="14.4" x14ac:dyDescent="0.3">
      <c r="B246" s="17"/>
      <c r="C246" s="17"/>
      <c r="D246" s="17"/>
      <c r="E246" s="16"/>
      <c r="F246" s="17"/>
      <c r="G246" s="17"/>
      <c r="H246" s="17"/>
      <c r="I246" s="17"/>
      <c r="J246" s="17"/>
      <c r="K246" s="63"/>
      <c r="L246" s="42"/>
      <c r="M246" s="42"/>
      <c r="N246" s="42"/>
      <c r="O246" s="42"/>
      <c r="P246" s="42"/>
      <c r="Q246" s="42"/>
      <c r="R246" s="42"/>
      <c r="S246" s="7"/>
      <c r="T246" s="7"/>
      <c r="U246" s="7"/>
      <c r="V246" s="7"/>
      <c r="W246" s="7"/>
      <c r="X246" s="7"/>
      <c r="Y246" s="7"/>
      <c r="Z246" s="7"/>
      <c r="AA246" s="7"/>
      <c r="AB246" s="7"/>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row>
    <row r="247" spans="2:109" ht="14.4" x14ac:dyDescent="0.3">
      <c r="B247" s="17"/>
      <c r="C247" s="17"/>
      <c r="D247" s="17"/>
      <c r="E247" s="16"/>
      <c r="F247" s="17"/>
      <c r="G247" s="17"/>
      <c r="H247" s="17"/>
      <c r="I247" s="17"/>
      <c r="J247" s="17"/>
      <c r="K247" s="63"/>
      <c r="L247" s="42"/>
      <c r="M247" s="42"/>
      <c r="N247" s="42"/>
      <c r="O247" s="42"/>
      <c r="P247" s="42"/>
      <c r="Q247" s="42"/>
      <c r="R247" s="42"/>
      <c r="S247" s="7"/>
      <c r="T247" s="7"/>
      <c r="U247" s="7"/>
      <c r="V247" s="7"/>
      <c r="W247" s="7"/>
      <c r="X247" s="7"/>
      <c r="Y247" s="7"/>
      <c r="Z247" s="7"/>
      <c r="AA247" s="7"/>
      <c r="AB247" s="7"/>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row>
    <row r="248" spans="2:109" ht="14.4" x14ac:dyDescent="0.3">
      <c r="B248" s="17"/>
      <c r="C248" s="17"/>
      <c r="D248" s="17"/>
      <c r="E248" s="16"/>
      <c r="F248" s="17"/>
      <c r="G248" s="17"/>
      <c r="H248" s="17"/>
      <c r="I248" s="17"/>
      <c r="J248" s="17"/>
      <c r="K248" s="63"/>
      <c r="L248" s="42"/>
      <c r="M248" s="42"/>
      <c r="N248" s="42"/>
      <c r="O248" s="42"/>
      <c r="P248" s="42"/>
      <c r="Q248" s="42"/>
      <c r="R248" s="42"/>
      <c r="S248" s="7"/>
      <c r="T248" s="7"/>
      <c r="U248" s="7"/>
      <c r="V248" s="7"/>
      <c r="W248" s="7"/>
      <c r="X248" s="7"/>
      <c r="Y248" s="7"/>
      <c r="Z248" s="7"/>
      <c r="AA248" s="7"/>
      <c r="AB248" s="7"/>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row>
    <row r="249" spans="2:109" ht="14.4" x14ac:dyDescent="0.3">
      <c r="B249" s="17"/>
      <c r="C249" s="17"/>
      <c r="D249" s="17"/>
      <c r="E249" s="16"/>
      <c r="F249" s="17"/>
      <c r="G249" s="17"/>
      <c r="H249" s="17"/>
      <c r="I249" s="17"/>
      <c r="J249" s="17"/>
      <c r="K249" s="63"/>
      <c r="L249" s="42"/>
      <c r="M249" s="42"/>
      <c r="N249" s="42"/>
      <c r="O249" s="42"/>
      <c r="P249" s="42"/>
      <c r="Q249" s="42"/>
      <c r="R249" s="42"/>
      <c r="S249" s="7"/>
      <c r="T249" s="7"/>
      <c r="U249" s="7"/>
      <c r="V249" s="7"/>
      <c r="W249" s="7"/>
      <c r="X249" s="7"/>
      <c r="Y249" s="7"/>
      <c r="Z249" s="7"/>
      <c r="AA249" s="7"/>
      <c r="AB249" s="7"/>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row>
    <row r="250" spans="2:109" ht="14.4" x14ac:dyDescent="0.3">
      <c r="B250" s="17"/>
      <c r="C250" s="17"/>
      <c r="D250" s="17"/>
      <c r="E250" s="16"/>
      <c r="F250" s="17"/>
      <c r="G250" s="17"/>
      <c r="H250" s="17"/>
      <c r="I250" s="17"/>
      <c r="J250" s="17"/>
      <c r="K250" s="63"/>
      <c r="L250" s="42"/>
      <c r="M250" s="42"/>
      <c r="N250" s="42"/>
      <c r="O250" s="42"/>
      <c r="P250" s="42"/>
      <c r="Q250" s="42"/>
      <c r="R250" s="42"/>
      <c r="S250" s="7"/>
      <c r="T250" s="7"/>
      <c r="U250" s="7"/>
      <c r="V250" s="7"/>
      <c r="W250" s="7"/>
      <c r="X250" s="7"/>
      <c r="Y250" s="7"/>
      <c r="Z250" s="7"/>
      <c r="AA250" s="7"/>
      <c r="AB250" s="7"/>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row>
    <row r="251" spans="2:109" ht="14.4" x14ac:dyDescent="0.3">
      <c r="B251" s="17"/>
      <c r="C251" s="17"/>
      <c r="D251" s="17"/>
      <c r="E251" s="16"/>
      <c r="F251" s="17"/>
      <c r="G251" s="17"/>
      <c r="H251" s="17"/>
      <c r="I251" s="17"/>
      <c r="J251" s="17"/>
      <c r="K251" s="63"/>
      <c r="L251" s="42"/>
      <c r="M251" s="42"/>
      <c r="N251" s="42"/>
      <c r="O251" s="42"/>
      <c r="P251" s="42"/>
      <c r="Q251" s="42"/>
      <c r="R251" s="42"/>
      <c r="S251" s="7"/>
      <c r="T251" s="7"/>
      <c r="U251" s="7"/>
      <c r="V251" s="7"/>
      <c r="W251" s="7"/>
      <c r="X251" s="7"/>
      <c r="Y251" s="7"/>
      <c r="Z251" s="7"/>
      <c r="AA251" s="7"/>
      <c r="AB251" s="7"/>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row>
    <row r="252" spans="2:109" ht="14.4" x14ac:dyDescent="0.3">
      <c r="B252" s="17"/>
      <c r="C252" s="17"/>
      <c r="D252" s="17"/>
      <c r="E252" s="16"/>
      <c r="F252" s="17"/>
      <c r="G252" s="17"/>
      <c r="H252" s="17"/>
      <c r="I252" s="17"/>
      <c r="J252" s="17"/>
      <c r="K252" s="63"/>
      <c r="L252" s="42"/>
      <c r="M252" s="42"/>
      <c r="N252" s="42"/>
      <c r="O252" s="42"/>
      <c r="P252" s="42"/>
      <c r="Q252" s="42"/>
      <c r="R252" s="42"/>
      <c r="S252" s="7"/>
      <c r="T252" s="7"/>
      <c r="U252" s="7"/>
      <c r="V252" s="7"/>
      <c r="W252" s="7"/>
      <c r="X252" s="7"/>
      <c r="Y252" s="7"/>
      <c r="Z252" s="7"/>
      <c r="AA252" s="7"/>
      <c r="AB252" s="7"/>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row>
    <row r="253" spans="2:109" ht="14.4" x14ac:dyDescent="0.3">
      <c r="B253" s="17"/>
      <c r="C253" s="17"/>
      <c r="D253" s="17"/>
      <c r="E253" s="16"/>
      <c r="F253" s="17"/>
      <c r="G253" s="17"/>
      <c r="H253" s="17"/>
      <c r="I253" s="17"/>
      <c r="J253" s="17"/>
      <c r="K253" s="63"/>
      <c r="L253" s="42"/>
      <c r="M253" s="42"/>
      <c r="N253" s="42"/>
      <c r="O253" s="42"/>
      <c r="P253" s="42"/>
      <c r="Q253" s="42"/>
      <c r="R253" s="42"/>
      <c r="S253" s="7"/>
      <c r="T253" s="7"/>
      <c r="U253" s="7"/>
      <c r="V253" s="7"/>
      <c r="W253" s="7"/>
      <c r="X253" s="7"/>
      <c r="Y253" s="7"/>
      <c r="Z253" s="7"/>
      <c r="AA253" s="7"/>
      <c r="AB253" s="7"/>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row>
    <row r="254" spans="2:109" ht="14.4" x14ac:dyDescent="0.3">
      <c r="B254" s="17"/>
      <c r="C254" s="17"/>
      <c r="D254" s="17"/>
      <c r="E254" s="16"/>
      <c r="F254" s="17"/>
      <c r="G254" s="17"/>
      <c r="H254" s="17"/>
      <c r="I254" s="17"/>
      <c r="J254" s="17"/>
      <c r="K254" s="63"/>
      <c r="L254" s="42"/>
      <c r="M254" s="42"/>
      <c r="N254" s="42"/>
      <c r="O254" s="42"/>
      <c r="P254" s="42"/>
      <c r="Q254" s="42"/>
      <c r="R254" s="42"/>
      <c r="S254" s="7"/>
      <c r="T254" s="7"/>
      <c r="U254" s="7"/>
      <c r="V254" s="7"/>
      <c r="W254" s="7"/>
      <c r="X254" s="7"/>
      <c r="Y254" s="7"/>
      <c r="Z254" s="7"/>
      <c r="AA254" s="7"/>
      <c r="AB254" s="7"/>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row>
    <row r="255" spans="2:109" ht="14.4" x14ac:dyDescent="0.3">
      <c r="B255" s="17"/>
      <c r="C255" s="17"/>
      <c r="D255" s="17"/>
      <c r="E255" s="16"/>
      <c r="F255" s="17"/>
      <c r="G255" s="17"/>
      <c r="H255" s="17"/>
      <c r="I255" s="17"/>
      <c r="J255" s="17"/>
      <c r="K255" s="63"/>
      <c r="L255" s="42"/>
      <c r="M255" s="42"/>
      <c r="N255" s="42"/>
      <c r="O255" s="42"/>
      <c r="P255" s="42"/>
      <c r="Q255" s="42"/>
      <c r="R255" s="42"/>
      <c r="S255" s="7"/>
      <c r="T255" s="7"/>
      <c r="U255" s="7"/>
      <c r="V255" s="7"/>
      <c r="W255" s="7"/>
      <c r="X255" s="7"/>
      <c r="Y255" s="7"/>
      <c r="Z255" s="7"/>
      <c r="AA255" s="7"/>
      <c r="AB255" s="7"/>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row>
    <row r="256" spans="2:109" ht="14.4" x14ac:dyDescent="0.3">
      <c r="B256" s="17"/>
      <c r="C256" s="17"/>
      <c r="D256" s="17"/>
      <c r="E256" s="17"/>
      <c r="F256" s="17"/>
      <c r="G256" s="17"/>
      <c r="H256" s="17"/>
      <c r="I256" s="17"/>
      <c r="J256" s="17"/>
      <c r="K256" s="63"/>
      <c r="L256" s="42"/>
      <c r="M256" s="42"/>
      <c r="N256" s="42"/>
      <c r="O256" s="42"/>
      <c r="P256" s="42"/>
      <c r="Q256" s="42"/>
      <c r="R256" s="42"/>
      <c r="S256" s="7"/>
      <c r="T256" s="7"/>
      <c r="U256" s="7"/>
      <c r="V256" s="7"/>
      <c r="W256" s="7"/>
      <c r="X256" s="7"/>
      <c r="Y256" s="7"/>
      <c r="Z256" s="7"/>
      <c r="AA256" s="7"/>
      <c r="AB256" s="7"/>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c r="CW256" s="3"/>
      <c r="CX256" s="3"/>
      <c r="CY256" s="3"/>
      <c r="CZ256" s="3"/>
      <c r="DA256" s="3"/>
      <c r="DB256" s="3"/>
      <c r="DC256" s="3"/>
      <c r="DD256" s="3"/>
      <c r="DE256" s="3"/>
    </row>
    <row r="257" spans="2:109" ht="14.4" x14ac:dyDescent="0.3">
      <c r="B257" s="17"/>
      <c r="C257" s="17"/>
      <c r="D257" s="17"/>
      <c r="E257" s="17"/>
      <c r="F257" s="17"/>
      <c r="G257" s="17"/>
      <c r="H257" s="17"/>
      <c r="I257" s="17"/>
      <c r="J257" s="17"/>
      <c r="K257" s="63"/>
      <c r="L257" s="42"/>
      <c r="M257" s="42"/>
      <c r="N257" s="42"/>
      <c r="O257" s="42"/>
      <c r="P257" s="42"/>
      <c r="Q257" s="42"/>
      <c r="R257" s="42"/>
      <c r="S257" s="7"/>
      <c r="T257" s="7"/>
      <c r="U257" s="7"/>
      <c r="V257" s="7"/>
      <c r="W257" s="7"/>
      <c r="X257" s="7"/>
      <c r="Y257" s="7"/>
      <c r="Z257" s="7"/>
      <c r="AA257" s="7"/>
      <c r="AB257" s="7"/>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row>
    <row r="258" spans="2:109" ht="14.4" x14ac:dyDescent="0.3">
      <c r="B258" s="17"/>
      <c r="C258" s="17"/>
      <c r="D258" s="17"/>
      <c r="E258" s="17"/>
      <c r="F258" s="17"/>
      <c r="G258" s="17"/>
      <c r="H258" s="17"/>
      <c r="I258" s="17"/>
      <c r="J258" s="17"/>
      <c r="K258" s="63"/>
      <c r="L258" s="42"/>
      <c r="M258" s="42"/>
      <c r="N258" s="42"/>
      <c r="O258" s="42"/>
      <c r="P258" s="42"/>
      <c r="Q258" s="42"/>
      <c r="R258" s="42"/>
      <c r="S258" s="7"/>
      <c r="T258" s="7"/>
      <c r="U258" s="7"/>
      <c r="V258" s="7"/>
      <c r="W258" s="7"/>
      <c r="X258" s="7"/>
      <c r="Y258" s="7"/>
      <c r="Z258" s="7"/>
      <c r="AA258" s="7"/>
      <c r="AB258" s="7"/>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row>
    <row r="259" spans="2:109" ht="14.4" x14ac:dyDescent="0.3">
      <c r="B259" s="17"/>
      <c r="C259" s="17"/>
      <c r="D259" s="17"/>
      <c r="E259" s="17"/>
      <c r="F259" s="17"/>
      <c r="G259" s="17"/>
      <c r="H259" s="17"/>
      <c r="I259" s="17"/>
      <c r="J259" s="17"/>
      <c r="K259" s="63"/>
      <c r="L259" s="42"/>
      <c r="M259" s="42"/>
      <c r="N259" s="42"/>
      <c r="O259" s="42"/>
      <c r="P259" s="42"/>
      <c r="Q259" s="42"/>
      <c r="R259" s="42"/>
      <c r="S259" s="7"/>
      <c r="T259" s="7"/>
      <c r="U259" s="7"/>
      <c r="V259" s="7"/>
      <c r="W259" s="7"/>
      <c r="X259" s="7"/>
      <c r="Y259" s="7"/>
      <c r="Z259" s="7"/>
      <c r="AA259" s="7"/>
      <c r="AB259" s="7"/>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row>
    <row r="260" spans="2:109" ht="14.4" x14ac:dyDescent="0.3">
      <c r="B260" s="17"/>
      <c r="C260" s="17"/>
      <c r="D260" s="17"/>
      <c r="E260" s="17"/>
      <c r="F260" s="17"/>
      <c r="G260" s="17"/>
      <c r="H260" s="17"/>
      <c r="I260" s="17"/>
      <c r="J260" s="17"/>
      <c r="K260" s="63"/>
      <c r="L260" s="42"/>
      <c r="M260" s="42"/>
      <c r="N260" s="42"/>
      <c r="O260" s="42"/>
      <c r="P260" s="42"/>
      <c r="Q260" s="42"/>
      <c r="R260" s="42"/>
      <c r="S260" s="7"/>
      <c r="T260" s="7"/>
      <c r="U260" s="7"/>
      <c r="V260" s="7"/>
      <c r="W260" s="7"/>
      <c r="X260" s="7"/>
      <c r="Y260" s="7"/>
      <c r="Z260" s="7"/>
      <c r="AA260" s="7"/>
      <c r="AB260" s="7"/>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c r="CW260" s="3"/>
      <c r="CX260" s="3"/>
      <c r="CY260" s="3"/>
      <c r="CZ260" s="3"/>
      <c r="DA260" s="3"/>
      <c r="DB260" s="3"/>
      <c r="DC260" s="3"/>
      <c r="DD260" s="3"/>
      <c r="DE260" s="3"/>
    </row>
    <row r="261" spans="2:109" ht="14.4" x14ac:dyDescent="0.3">
      <c r="B261" s="17"/>
      <c r="C261" s="17"/>
      <c r="D261" s="17"/>
      <c r="E261" s="17"/>
      <c r="F261" s="17"/>
      <c r="G261" s="17"/>
      <c r="H261" s="17"/>
      <c r="I261" s="17"/>
      <c r="J261" s="17"/>
      <c r="K261" s="17"/>
      <c r="L261" s="17"/>
      <c r="M261" s="17"/>
      <c r="N261" s="17"/>
      <c r="O261" s="17"/>
      <c r="P261" s="17"/>
      <c r="Q261" s="17"/>
      <c r="R261" s="17"/>
    </row>
    <row r="262" spans="2:109" ht="14.4" x14ac:dyDescent="0.3">
      <c r="B262" s="17"/>
      <c r="C262" s="17"/>
      <c r="D262" s="17"/>
      <c r="E262" s="17"/>
      <c r="F262" s="17"/>
      <c r="G262" s="17"/>
      <c r="H262" s="17"/>
      <c r="I262" s="17"/>
      <c r="J262" s="17"/>
      <c r="K262" s="17"/>
      <c r="L262" s="17"/>
      <c r="M262" s="17"/>
      <c r="N262" s="17"/>
      <c r="O262" s="17"/>
      <c r="P262" s="17"/>
      <c r="Q262" s="17"/>
      <c r="R262" s="17"/>
    </row>
    <row r="263" spans="2:109" ht="14.4" x14ac:dyDescent="0.3">
      <c r="B263" s="17"/>
      <c r="C263" s="17"/>
      <c r="D263" s="17"/>
      <c r="E263" s="17"/>
      <c r="F263" s="17"/>
      <c r="G263" s="17"/>
      <c r="H263" s="17"/>
      <c r="I263" s="17"/>
      <c r="J263" s="17"/>
      <c r="K263" s="63"/>
      <c r="L263" s="42"/>
      <c r="M263" s="42"/>
      <c r="N263" s="42"/>
      <c r="O263" s="42"/>
      <c r="P263" s="42"/>
      <c r="Q263" s="42"/>
      <c r="R263" s="42"/>
      <c r="S263" s="7"/>
      <c r="T263" s="7"/>
      <c r="U263" s="7"/>
      <c r="V263" s="7"/>
      <c r="W263" s="7"/>
      <c r="X263" s="7"/>
      <c r="Y263" s="7"/>
      <c r="Z263" s="7"/>
      <c r="AA263" s="7"/>
      <c r="AB263" s="7"/>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row>
    <row r="264" spans="2:109" ht="14.4" x14ac:dyDescent="0.3">
      <c r="B264" s="17"/>
      <c r="C264" s="17"/>
      <c r="D264" s="17"/>
      <c r="E264" s="17"/>
      <c r="F264" s="17"/>
      <c r="G264" s="17"/>
      <c r="H264" s="17"/>
      <c r="I264" s="17"/>
      <c r="J264" s="17"/>
      <c r="K264" s="63"/>
      <c r="L264" s="42"/>
      <c r="M264" s="42"/>
      <c r="N264" s="42"/>
      <c r="O264" s="42"/>
      <c r="P264" s="42"/>
      <c r="Q264" s="42"/>
      <c r="R264" s="42"/>
      <c r="S264" s="7"/>
      <c r="T264" s="7"/>
      <c r="U264" s="7"/>
      <c r="V264" s="7"/>
      <c r="W264" s="7"/>
      <c r="X264" s="7"/>
      <c r="Y264" s="7"/>
      <c r="Z264" s="7"/>
      <c r="AA264" s="7"/>
      <c r="AB264" s="7"/>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row>
    <row r="265" spans="2:109" ht="14.4" x14ac:dyDescent="0.3">
      <c r="B265" s="17"/>
      <c r="C265" s="17"/>
      <c r="D265" s="17"/>
      <c r="E265" s="17"/>
      <c r="F265" s="17"/>
      <c r="G265" s="17"/>
      <c r="H265" s="17"/>
      <c r="I265" s="17"/>
      <c r="J265" s="17"/>
      <c r="K265" s="63"/>
      <c r="L265" s="42"/>
      <c r="M265" s="42"/>
      <c r="N265" s="42"/>
      <c r="O265" s="42"/>
      <c r="P265" s="42"/>
      <c r="Q265" s="42"/>
      <c r="R265" s="42"/>
      <c r="S265" s="7"/>
      <c r="T265" s="7"/>
      <c r="U265" s="7"/>
      <c r="V265" s="7"/>
      <c r="W265" s="7"/>
      <c r="X265" s="7"/>
      <c r="Y265" s="7"/>
      <c r="Z265" s="7"/>
      <c r="AA265" s="7"/>
      <c r="AB265" s="7"/>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row>
    <row r="266" spans="2:109" ht="14.4" x14ac:dyDescent="0.3">
      <c r="B266" s="17"/>
      <c r="C266" s="17"/>
      <c r="D266" s="17"/>
      <c r="E266" s="17"/>
      <c r="F266" s="17"/>
      <c r="G266" s="17"/>
      <c r="H266" s="17"/>
      <c r="I266" s="17"/>
      <c r="J266" s="17"/>
      <c r="K266" s="63"/>
      <c r="L266" s="42"/>
      <c r="M266" s="42"/>
      <c r="N266" s="42"/>
      <c r="O266" s="42"/>
      <c r="P266" s="42"/>
      <c r="Q266" s="42"/>
      <c r="R266" s="42"/>
      <c r="S266" s="7"/>
      <c r="T266" s="7"/>
      <c r="U266" s="7"/>
      <c r="V266" s="7"/>
      <c r="W266" s="7"/>
      <c r="X266" s="7"/>
      <c r="Y266" s="7"/>
      <c r="Z266" s="7"/>
      <c r="AA266" s="7"/>
      <c r="AB266" s="7"/>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row>
    <row r="267" spans="2:109" ht="14.4" x14ac:dyDescent="0.3">
      <c r="B267" s="17"/>
      <c r="C267" s="17"/>
      <c r="D267" s="17"/>
      <c r="E267" s="17"/>
      <c r="F267" s="17"/>
      <c r="G267" s="17"/>
      <c r="H267" s="17"/>
      <c r="I267" s="17"/>
      <c r="J267" s="17"/>
      <c r="K267" s="63"/>
      <c r="L267" s="42"/>
      <c r="M267" s="42"/>
      <c r="N267" s="42"/>
      <c r="O267" s="42"/>
      <c r="P267" s="42"/>
      <c r="Q267" s="42"/>
      <c r="R267" s="42"/>
      <c r="S267" s="7"/>
      <c r="T267" s="7"/>
      <c r="U267" s="7"/>
      <c r="V267" s="7"/>
      <c r="W267" s="7"/>
      <c r="X267" s="7"/>
      <c r="Y267" s="7"/>
      <c r="Z267" s="7"/>
      <c r="AA267" s="7"/>
      <c r="AB267" s="7"/>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row>
    <row r="268" spans="2:109" ht="14.4" x14ac:dyDescent="0.3">
      <c r="B268" s="17"/>
      <c r="C268" s="17"/>
      <c r="D268" s="17"/>
      <c r="E268" s="17"/>
      <c r="F268" s="17"/>
      <c r="G268" s="17"/>
      <c r="H268" s="17"/>
      <c r="I268" s="17"/>
      <c r="J268" s="17"/>
      <c r="K268" s="63"/>
      <c r="L268" s="42"/>
      <c r="M268" s="42"/>
      <c r="N268" s="42"/>
      <c r="O268" s="42"/>
      <c r="P268" s="42"/>
      <c r="Q268" s="42"/>
      <c r="R268" s="42"/>
      <c r="S268" s="7"/>
      <c r="T268" s="7"/>
      <c r="U268" s="7"/>
      <c r="V268" s="7"/>
      <c r="W268" s="7"/>
      <c r="X268" s="7"/>
      <c r="Y268" s="7"/>
      <c r="Z268" s="7"/>
      <c r="AA268" s="7"/>
      <c r="AB268" s="7"/>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row>
    <row r="269" spans="2:109" ht="14.4" x14ac:dyDescent="0.3">
      <c r="B269" s="17"/>
      <c r="C269" s="17"/>
      <c r="D269" s="17"/>
      <c r="E269" s="17"/>
      <c r="F269" s="17"/>
      <c r="G269" s="17"/>
      <c r="H269" s="17"/>
      <c r="I269" s="17"/>
      <c r="J269" s="17"/>
      <c r="K269" s="63"/>
      <c r="L269" s="42"/>
      <c r="M269" s="42"/>
      <c r="N269" s="42"/>
      <c r="O269" s="42"/>
      <c r="P269" s="42"/>
      <c r="Q269" s="42"/>
      <c r="R269" s="42"/>
      <c r="S269" s="7"/>
      <c r="T269" s="7"/>
      <c r="U269" s="7"/>
      <c r="V269" s="7"/>
      <c r="W269" s="7"/>
      <c r="X269" s="7"/>
      <c r="Y269" s="7"/>
      <c r="Z269" s="7"/>
      <c r="AA269" s="7"/>
      <c r="AB269" s="7"/>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row>
    <row r="270" spans="2:109" ht="14.4" x14ac:dyDescent="0.3">
      <c r="B270" s="17"/>
      <c r="C270" s="17"/>
      <c r="D270" s="17"/>
      <c r="E270" s="17"/>
      <c r="F270" s="17"/>
      <c r="G270" s="17"/>
      <c r="H270" s="17"/>
      <c r="I270" s="17"/>
      <c r="J270" s="17"/>
      <c r="K270" s="63"/>
      <c r="L270" s="42"/>
      <c r="M270" s="42"/>
      <c r="N270" s="42"/>
      <c r="O270" s="42"/>
      <c r="P270" s="42"/>
      <c r="Q270" s="42"/>
      <c r="R270" s="42"/>
      <c r="S270" s="7"/>
      <c r="T270" s="7"/>
      <c r="U270" s="7"/>
      <c r="V270" s="7"/>
      <c r="W270" s="7"/>
      <c r="X270" s="7"/>
      <c r="Y270" s="7"/>
      <c r="Z270" s="7"/>
      <c r="AA270" s="7"/>
      <c r="AB270" s="7"/>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row>
    <row r="271" spans="2:109" ht="14.4" x14ac:dyDescent="0.3">
      <c r="B271" s="17"/>
      <c r="C271" s="17"/>
      <c r="D271" s="17"/>
      <c r="E271" s="17"/>
      <c r="F271" s="17"/>
      <c r="G271" s="17"/>
      <c r="H271" s="17"/>
      <c r="I271" s="17"/>
      <c r="J271" s="17"/>
      <c r="K271" s="63"/>
      <c r="L271" s="42"/>
      <c r="M271" s="42"/>
      <c r="N271" s="42"/>
      <c r="O271" s="42"/>
      <c r="P271" s="42"/>
      <c r="Q271" s="42"/>
      <c r="R271" s="42"/>
      <c r="S271" s="7"/>
      <c r="T271" s="7"/>
      <c r="U271" s="7"/>
      <c r="V271" s="7"/>
      <c r="W271" s="7"/>
      <c r="X271" s="7"/>
      <c r="Y271" s="7"/>
      <c r="Z271" s="7"/>
      <c r="AA271" s="7"/>
      <c r="AB271" s="7"/>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row>
    <row r="272" spans="2:109" ht="14.4" x14ac:dyDescent="0.3">
      <c r="B272" s="17"/>
      <c r="C272" s="17"/>
      <c r="D272" s="17"/>
      <c r="E272" s="17"/>
      <c r="F272" s="17"/>
      <c r="G272" s="17"/>
      <c r="H272" s="17"/>
      <c r="I272" s="17"/>
      <c r="J272" s="17"/>
      <c r="K272" s="63"/>
      <c r="L272" s="42"/>
      <c r="M272" s="42"/>
      <c r="N272" s="42"/>
      <c r="O272" s="42"/>
      <c r="P272" s="42"/>
      <c r="Q272" s="42"/>
      <c r="R272" s="42"/>
      <c r="S272" s="7"/>
      <c r="T272" s="7"/>
      <c r="U272" s="7"/>
      <c r="V272" s="7"/>
      <c r="W272" s="7"/>
      <c r="X272" s="7"/>
      <c r="Y272" s="7"/>
      <c r="Z272" s="7"/>
      <c r="AA272" s="7"/>
      <c r="AB272" s="7"/>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row>
    <row r="273" spans="2:109" ht="14.4" x14ac:dyDescent="0.3">
      <c r="B273" s="17"/>
      <c r="C273" s="17"/>
      <c r="D273" s="17"/>
      <c r="E273" s="17"/>
      <c r="F273" s="17"/>
      <c r="G273" s="17"/>
      <c r="H273" s="17"/>
      <c r="I273" s="17"/>
      <c r="J273" s="17"/>
      <c r="K273" s="63"/>
      <c r="L273" s="42"/>
      <c r="M273" s="42"/>
      <c r="N273" s="42"/>
      <c r="O273" s="42"/>
      <c r="P273" s="42"/>
      <c r="Q273" s="42"/>
      <c r="R273" s="42"/>
      <c r="S273" s="7"/>
      <c r="T273" s="7"/>
      <c r="U273" s="7"/>
      <c r="V273" s="7"/>
      <c r="W273" s="7"/>
      <c r="X273" s="7"/>
      <c r="Y273" s="7"/>
      <c r="Z273" s="7"/>
      <c r="AA273" s="7"/>
      <c r="AB273" s="7"/>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row>
    <row r="274" spans="2:109" ht="14.4" x14ac:dyDescent="0.3">
      <c r="B274" s="17"/>
      <c r="C274" s="17"/>
      <c r="D274" s="17"/>
      <c r="E274" s="17"/>
      <c r="F274" s="17"/>
      <c r="G274" s="17"/>
      <c r="H274" s="17"/>
      <c r="I274" s="17"/>
      <c r="J274" s="17"/>
      <c r="K274" s="63"/>
      <c r="L274" s="42"/>
      <c r="M274" s="42"/>
      <c r="N274" s="42"/>
      <c r="O274" s="42"/>
      <c r="P274" s="42"/>
      <c r="Q274" s="42"/>
      <c r="R274" s="42"/>
      <c r="S274" s="7"/>
      <c r="T274" s="7"/>
      <c r="U274" s="7"/>
      <c r="V274" s="7"/>
      <c r="W274" s="7"/>
      <c r="X274" s="7"/>
      <c r="Y274" s="7"/>
      <c r="Z274" s="7"/>
      <c r="AA274" s="7"/>
      <c r="AB274" s="7"/>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row>
    <row r="275" spans="2:109" ht="14.4" x14ac:dyDescent="0.3">
      <c r="B275" s="17"/>
      <c r="C275" s="17"/>
      <c r="D275" s="17"/>
      <c r="E275" s="17"/>
      <c r="F275" s="17"/>
      <c r="G275" s="17"/>
      <c r="H275" s="17"/>
      <c r="I275" s="17"/>
      <c r="J275" s="17"/>
      <c r="K275" s="63"/>
      <c r="L275" s="42"/>
      <c r="M275" s="42"/>
      <c r="N275" s="42"/>
      <c r="O275" s="42"/>
      <c r="P275" s="42"/>
      <c r="Q275" s="42"/>
      <c r="R275" s="42"/>
      <c r="S275" s="7"/>
      <c r="T275" s="7"/>
      <c r="U275" s="7"/>
      <c r="V275" s="7"/>
      <c r="W275" s="7"/>
      <c r="X275" s="7"/>
      <c r="Y275" s="7"/>
      <c r="Z275" s="7"/>
      <c r="AA275" s="7"/>
      <c r="AB275" s="7"/>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row>
    <row r="276" spans="2:109" ht="14.4" x14ac:dyDescent="0.3">
      <c r="B276" s="17"/>
      <c r="C276" s="17"/>
      <c r="D276" s="17"/>
      <c r="E276" s="17"/>
      <c r="F276" s="17"/>
      <c r="G276" s="17"/>
      <c r="H276" s="17"/>
      <c r="I276" s="17"/>
      <c r="J276" s="17"/>
      <c r="K276" s="63"/>
      <c r="L276" s="42"/>
      <c r="M276" s="42"/>
      <c r="N276" s="42"/>
      <c r="O276" s="42"/>
      <c r="P276" s="42"/>
      <c r="Q276" s="42"/>
      <c r="R276" s="42"/>
      <c r="S276" s="7"/>
      <c r="T276" s="7"/>
      <c r="U276" s="7"/>
      <c r="V276" s="7"/>
      <c r="W276" s="7"/>
      <c r="X276" s="7"/>
      <c r="Y276" s="7"/>
      <c r="Z276" s="7"/>
      <c r="AA276" s="7"/>
      <c r="AB276" s="7"/>
      <c r="AC276" s="3"/>
      <c r="AD276" s="3"/>
      <c r="AE276" s="3"/>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row>
    <row r="277" spans="2:109" ht="14.4" x14ac:dyDescent="0.3">
      <c r="B277" s="17"/>
      <c r="C277" s="17"/>
      <c r="D277" s="17"/>
      <c r="E277" s="17"/>
      <c r="F277" s="17"/>
      <c r="G277" s="17"/>
      <c r="H277" s="17"/>
      <c r="I277" s="17"/>
      <c r="J277" s="17"/>
      <c r="K277" s="63"/>
      <c r="L277" s="42"/>
      <c r="M277" s="42"/>
      <c r="N277" s="42"/>
      <c r="O277" s="42"/>
      <c r="P277" s="42"/>
      <c r="Q277" s="42"/>
      <c r="R277" s="42"/>
      <c r="S277" s="7"/>
      <c r="T277" s="7"/>
      <c r="U277" s="7"/>
      <c r="V277" s="7"/>
      <c r="W277" s="7"/>
      <c r="X277" s="7"/>
      <c r="Y277" s="7"/>
      <c r="Z277" s="7"/>
      <c r="AA277" s="7"/>
      <c r="AB277" s="7"/>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row>
    <row r="278" spans="2:109" ht="14.4" x14ac:dyDescent="0.3">
      <c r="B278" s="17"/>
      <c r="C278" s="17"/>
      <c r="D278" s="17"/>
      <c r="E278" s="17"/>
      <c r="F278" s="17"/>
      <c r="G278" s="17"/>
      <c r="H278" s="17"/>
      <c r="I278" s="17"/>
      <c r="J278" s="17"/>
      <c r="K278" s="63"/>
      <c r="L278" s="42"/>
      <c r="M278" s="42"/>
      <c r="N278" s="42"/>
      <c r="O278" s="42"/>
      <c r="P278" s="42"/>
      <c r="Q278" s="42"/>
      <c r="R278" s="42"/>
      <c r="S278" s="7"/>
      <c r="T278" s="7"/>
      <c r="U278" s="7"/>
      <c r="V278" s="7"/>
      <c r="W278" s="7"/>
      <c r="X278" s="7"/>
      <c r="Y278" s="7"/>
      <c r="Z278" s="7"/>
      <c r="AA278" s="7"/>
      <c r="AB278" s="7"/>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row>
    <row r="279" spans="2:109" ht="14.4" x14ac:dyDescent="0.3">
      <c r="B279" s="17"/>
      <c r="C279" s="17"/>
      <c r="D279" s="17"/>
      <c r="E279" s="17"/>
      <c r="F279" s="17"/>
      <c r="G279" s="17"/>
      <c r="H279" s="17"/>
      <c r="I279" s="17"/>
      <c r="J279" s="17"/>
      <c r="K279" s="63"/>
      <c r="L279" s="42"/>
      <c r="M279" s="42"/>
      <c r="N279" s="42"/>
      <c r="O279" s="42"/>
      <c r="P279" s="42"/>
      <c r="Q279" s="42"/>
      <c r="R279" s="42"/>
      <c r="S279" s="7"/>
      <c r="T279" s="7"/>
      <c r="U279" s="7"/>
      <c r="V279" s="7"/>
      <c r="W279" s="7"/>
      <c r="X279" s="7"/>
      <c r="Y279" s="7"/>
      <c r="Z279" s="7"/>
      <c r="AA279" s="7"/>
      <c r="AB279" s="7"/>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row>
    <row r="280" spans="2:109" ht="14.4" x14ac:dyDescent="0.3">
      <c r="B280" s="17"/>
      <c r="C280" s="17"/>
      <c r="D280" s="17"/>
      <c r="E280" s="17"/>
      <c r="F280" s="17"/>
      <c r="G280" s="17"/>
      <c r="H280" s="17"/>
      <c r="I280" s="17"/>
      <c r="J280" s="17"/>
      <c r="K280" s="63"/>
      <c r="L280" s="42"/>
      <c r="M280" s="42"/>
      <c r="N280" s="42"/>
      <c r="O280" s="42"/>
      <c r="P280" s="42"/>
      <c r="Q280" s="42"/>
      <c r="R280" s="42"/>
      <c r="S280" s="7"/>
      <c r="T280" s="7"/>
      <c r="U280" s="7"/>
      <c r="V280" s="7"/>
      <c r="W280" s="7"/>
      <c r="X280" s="7"/>
      <c r="Y280" s="7"/>
      <c r="Z280" s="7"/>
      <c r="AA280" s="7"/>
      <c r="AB280" s="7"/>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row>
    <row r="281" spans="2:109" ht="14.4" x14ac:dyDescent="0.3">
      <c r="B281" s="17"/>
      <c r="C281" s="17"/>
      <c r="D281" s="17"/>
      <c r="E281" s="17"/>
      <c r="F281" s="17"/>
      <c r="G281" s="17"/>
      <c r="H281" s="17"/>
      <c r="I281" s="17"/>
      <c r="J281" s="17"/>
      <c r="K281" s="63"/>
      <c r="L281" s="42"/>
      <c r="M281" s="42"/>
      <c r="N281" s="42"/>
      <c r="O281" s="42"/>
      <c r="P281" s="42"/>
      <c r="Q281" s="42"/>
      <c r="R281" s="42"/>
      <c r="S281" s="7"/>
      <c r="T281" s="7"/>
      <c r="U281" s="7"/>
      <c r="V281" s="7"/>
      <c r="W281" s="7"/>
      <c r="X281" s="7"/>
      <c r="Y281" s="7"/>
      <c r="Z281" s="7"/>
      <c r="AA281" s="7"/>
      <c r="AB281" s="7"/>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row>
    <row r="282" spans="2:109" ht="14.4" x14ac:dyDescent="0.3">
      <c r="B282" s="17"/>
      <c r="C282" s="17"/>
      <c r="D282" s="17"/>
      <c r="E282" s="17"/>
      <c r="F282" s="17"/>
      <c r="G282" s="17"/>
      <c r="H282" s="17"/>
      <c r="I282" s="17"/>
      <c r="J282" s="17"/>
      <c r="K282" s="63"/>
      <c r="L282" s="42"/>
      <c r="M282" s="42"/>
      <c r="N282" s="42"/>
      <c r="O282" s="42"/>
      <c r="P282" s="42"/>
      <c r="Q282" s="42"/>
      <c r="R282" s="42"/>
      <c r="S282" s="7"/>
      <c r="T282" s="7"/>
      <c r="U282" s="7"/>
      <c r="V282" s="7"/>
      <c r="W282" s="7"/>
      <c r="X282" s="7"/>
      <c r="Y282" s="7"/>
      <c r="Z282" s="7"/>
      <c r="AA282" s="7"/>
      <c r="AB282" s="7"/>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row>
    <row r="283" spans="2:109" ht="14.4" x14ac:dyDescent="0.3">
      <c r="B283" s="17"/>
      <c r="C283" s="17"/>
      <c r="D283" s="17"/>
      <c r="E283" s="17"/>
      <c r="F283" s="17"/>
      <c r="G283" s="17"/>
      <c r="H283" s="17"/>
      <c r="I283" s="17"/>
      <c r="J283" s="17"/>
      <c r="K283" s="63"/>
      <c r="L283" s="42"/>
      <c r="M283" s="42"/>
      <c r="N283" s="42"/>
      <c r="O283" s="42"/>
      <c r="P283" s="42"/>
      <c r="Q283" s="42"/>
      <c r="R283" s="42"/>
      <c r="S283" s="7"/>
      <c r="T283" s="7"/>
      <c r="U283" s="7"/>
      <c r="V283" s="7"/>
      <c r="W283" s="7"/>
      <c r="X283" s="7"/>
      <c r="Y283" s="7"/>
      <c r="Z283" s="7"/>
      <c r="AA283" s="7"/>
      <c r="AB283" s="7"/>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row>
    <row r="284" spans="2:109" ht="14.4" x14ac:dyDescent="0.3">
      <c r="B284" s="17"/>
      <c r="C284" s="17"/>
      <c r="D284" s="17"/>
      <c r="E284" s="17"/>
      <c r="F284" s="17"/>
      <c r="G284" s="17"/>
      <c r="H284" s="17"/>
      <c r="I284" s="17"/>
      <c r="J284" s="17"/>
      <c r="K284" s="63"/>
      <c r="L284" s="42"/>
      <c r="M284" s="42"/>
      <c r="N284" s="42"/>
      <c r="O284" s="42"/>
      <c r="P284" s="42"/>
      <c r="Q284" s="42"/>
      <c r="R284" s="42"/>
      <c r="S284" s="7"/>
      <c r="T284" s="7"/>
      <c r="U284" s="7"/>
      <c r="V284" s="7"/>
      <c r="W284" s="7"/>
      <c r="X284" s="7"/>
      <c r="Y284" s="7"/>
      <c r="Z284" s="7"/>
      <c r="AA284" s="7"/>
      <c r="AB284" s="7"/>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row>
    <row r="285" spans="2:109" ht="14.4" x14ac:dyDescent="0.3">
      <c r="B285" s="17"/>
      <c r="C285" s="17"/>
      <c r="D285" s="17"/>
      <c r="E285" s="17"/>
      <c r="F285" s="17"/>
      <c r="G285" s="17"/>
      <c r="H285" s="17"/>
      <c r="I285" s="17"/>
      <c r="J285" s="17"/>
      <c r="K285" s="63"/>
      <c r="L285" s="42"/>
      <c r="M285" s="42"/>
      <c r="N285" s="42"/>
      <c r="O285" s="42"/>
      <c r="P285" s="42"/>
      <c r="Q285" s="42"/>
      <c r="R285" s="42"/>
      <c r="S285" s="7"/>
      <c r="T285" s="7"/>
      <c r="U285" s="7"/>
      <c r="V285" s="7"/>
      <c r="W285" s="7"/>
      <c r="X285" s="7"/>
      <c r="Y285" s="7"/>
      <c r="Z285" s="7"/>
      <c r="AA285" s="7"/>
      <c r="AB285" s="7"/>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row>
    <row r="286" spans="2:109" ht="14.4" x14ac:dyDescent="0.3">
      <c r="B286" s="17"/>
      <c r="C286" s="17"/>
      <c r="D286" s="17"/>
      <c r="E286" s="17"/>
      <c r="F286" s="17"/>
      <c r="G286" s="17"/>
      <c r="H286" s="17"/>
      <c r="I286" s="17"/>
      <c r="J286" s="17"/>
      <c r="K286" s="63"/>
      <c r="L286" s="42"/>
      <c r="M286" s="42"/>
      <c r="N286" s="42"/>
      <c r="O286" s="42"/>
      <c r="P286" s="42"/>
      <c r="Q286" s="42"/>
      <c r="R286" s="42"/>
      <c r="S286" s="7"/>
      <c r="T286" s="7"/>
      <c r="U286" s="7"/>
      <c r="V286" s="7"/>
      <c r="W286" s="7"/>
      <c r="X286" s="7"/>
      <c r="Y286" s="7"/>
      <c r="Z286" s="7"/>
      <c r="AA286" s="7"/>
      <c r="AB286" s="7"/>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row>
    <row r="287" spans="2:109" ht="14.4" x14ac:dyDescent="0.3">
      <c r="B287" s="17"/>
      <c r="C287" s="17"/>
      <c r="D287" s="17"/>
      <c r="E287" s="17"/>
      <c r="F287" s="17"/>
      <c r="G287" s="17"/>
      <c r="H287" s="17"/>
      <c r="I287" s="17"/>
      <c r="J287" s="17"/>
      <c r="K287" s="63"/>
      <c r="L287" s="42"/>
      <c r="M287" s="42"/>
      <c r="N287" s="42"/>
      <c r="O287" s="42"/>
      <c r="P287" s="42"/>
      <c r="Q287" s="42"/>
      <c r="R287" s="42"/>
      <c r="S287" s="7"/>
      <c r="T287" s="7"/>
      <c r="U287" s="7"/>
      <c r="V287" s="7"/>
      <c r="W287" s="7"/>
      <c r="X287" s="7"/>
      <c r="Y287" s="7"/>
      <c r="Z287" s="7"/>
      <c r="AA287" s="7"/>
      <c r="AB287" s="7"/>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row>
    <row r="288" spans="2:109" ht="14.4" x14ac:dyDescent="0.3">
      <c r="B288" s="17"/>
      <c r="C288" s="17"/>
      <c r="D288" s="17"/>
      <c r="E288" s="17"/>
      <c r="F288" s="17"/>
      <c r="G288" s="17"/>
      <c r="H288" s="17"/>
      <c r="I288" s="17"/>
      <c r="J288" s="17"/>
      <c r="K288" s="63"/>
      <c r="L288" s="42"/>
      <c r="M288" s="42"/>
      <c r="N288" s="42"/>
      <c r="O288" s="42"/>
      <c r="P288" s="42"/>
      <c r="Q288" s="42"/>
      <c r="R288" s="42"/>
      <c r="S288" s="7"/>
      <c r="T288" s="7"/>
      <c r="U288" s="7"/>
      <c r="V288" s="7"/>
      <c r="W288" s="7"/>
      <c r="X288" s="7"/>
      <c r="Y288" s="7"/>
      <c r="Z288" s="7"/>
      <c r="AA288" s="7"/>
      <c r="AB288" s="7"/>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row>
    <row r="289" spans="2:109" ht="14.4" x14ac:dyDescent="0.3">
      <c r="B289" s="17"/>
      <c r="C289" s="17"/>
      <c r="D289" s="17"/>
      <c r="E289" s="17"/>
      <c r="F289" s="17"/>
      <c r="G289" s="17"/>
      <c r="H289" s="17"/>
      <c r="I289" s="17"/>
      <c r="J289" s="17"/>
      <c r="K289" s="63"/>
      <c r="L289" s="42"/>
      <c r="M289" s="42"/>
      <c r="N289" s="42"/>
      <c r="O289" s="42"/>
      <c r="P289" s="42"/>
      <c r="Q289" s="42"/>
      <c r="R289" s="42"/>
      <c r="S289" s="7"/>
      <c r="T289" s="7"/>
      <c r="U289" s="7"/>
      <c r="V289" s="7"/>
      <c r="W289" s="7"/>
      <c r="X289" s="7"/>
      <c r="Y289" s="7"/>
      <c r="Z289" s="7"/>
      <c r="AA289" s="7"/>
      <c r="AB289" s="7"/>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row>
    <row r="290" spans="2:109" ht="14.4" x14ac:dyDescent="0.3">
      <c r="B290" s="17"/>
      <c r="C290" s="17"/>
      <c r="D290" s="17"/>
      <c r="E290" s="17"/>
      <c r="F290" s="17"/>
      <c r="G290" s="17"/>
      <c r="H290" s="17"/>
      <c r="I290" s="17"/>
      <c r="J290" s="17"/>
      <c r="K290" s="63"/>
      <c r="L290" s="42"/>
      <c r="M290" s="42"/>
      <c r="N290" s="42"/>
      <c r="O290" s="42"/>
      <c r="P290" s="42"/>
      <c r="Q290" s="42"/>
      <c r="R290" s="42"/>
      <c r="S290" s="7"/>
      <c r="T290" s="7"/>
      <c r="U290" s="7"/>
      <c r="V290" s="7"/>
      <c r="W290" s="7"/>
      <c r="X290" s="7"/>
      <c r="Y290" s="7"/>
      <c r="Z290" s="7"/>
      <c r="AA290" s="7"/>
      <c r="AB290" s="7"/>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row>
    <row r="291" spans="2:109" ht="14.4" x14ac:dyDescent="0.3">
      <c r="B291" s="17"/>
      <c r="C291" s="17"/>
      <c r="D291" s="17"/>
      <c r="E291" s="17"/>
      <c r="F291" s="17"/>
      <c r="G291" s="17"/>
      <c r="H291" s="17"/>
      <c r="I291" s="17"/>
      <c r="J291" s="17"/>
      <c r="K291" s="63"/>
      <c r="L291" s="42"/>
      <c r="M291" s="42"/>
      <c r="N291" s="42"/>
      <c r="O291" s="42"/>
      <c r="P291" s="42"/>
      <c r="Q291" s="42"/>
      <c r="R291" s="42"/>
      <c r="S291" s="7"/>
      <c r="T291" s="7"/>
      <c r="U291" s="7"/>
      <c r="V291" s="7"/>
      <c r="W291" s="7"/>
      <c r="X291" s="7"/>
      <c r="Y291" s="7"/>
      <c r="Z291" s="7"/>
      <c r="AA291" s="7"/>
      <c r="AB291" s="7"/>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row>
    <row r="292" spans="2:109" ht="14.4" x14ac:dyDescent="0.3">
      <c r="B292" s="17"/>
      <c r="C292" s="17"/>
      <c r="D292" s="17"/>
      <c r="E292" s="17"/>
      <c r="F292" s="17"/>
      <c r="G292" s="17"/>
      <c r="H292" s="17"/>
      <c r="I292" s="17"/>
      <c r="J292" s="17"/>
      <c r="K292" s="63"/>
      <c r="L292" s="42"/>
      <c r="M292" s="42"/>
      <c r="N292" s="42"/>
      <c r="O292" s="42"/>
      <c r="P292" s="42"/>
      <c r="Q292" s="42"/>
      <c r="R292" s="42"/>
      <c r="S292" s="7"/>
      <c r="T292" s="7"/>
      <c r="U292" s="7"/>
      <c r="V292" s="7"/>
      <c r="W292" s="7"/>
      <c r="X292" s="7"/>
      <c r="Y292" s="7"/>
      <c r="Z292" s="7"/>
      <c r="AA292" s="7"/>
      <c r="AB292" s="7"/>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row>
    <row r="293" spans="2:109" ht="14.4" x14ac:dyDescent="0.3">
      <c r="B293" s="17"/>
      <c r="C293" s="17"/>
      <c r="D293" s="17"/>
      <c r="E293" s="17"/>
      <c r="F293" s="17"/>
      <c r="G293" s="17"/>
      <c r="H293" s="17"/>
      <c r="I293" s="17"/>
      <c r="J293" s="17"/>
      <c r="K293" s="63"/>
      <c r="L293" s="42"/>
      <c r="M293" s="42"/>
      <c r="N293" s="42"/>
      <c r="O293" s="42"/>
      <c r="P293" s="42"/>
      <c r="Q293" s="42"/>
      <c r="R293" s="42"/>
      <c r="S293" s="7"/>
      <c r="T293" s="7"/>
      <c r="U293" s="7"/>
      <c r="V293" s="7"/>
      <c r="W293" s="7"/>
      <c r="X293" s="7"/>
      <c r="Y293" s="7"/>
      <c r="Z293" s="7"/>
      <c r="AA293" s="7"/>
      <c r="AB293" s="7"/>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row>
    <row r="294" spans="2:109" ht="14.4" x14ac:dyDescent="0.3">
      <c r="B294" s="17"/>
      <c r="C294" s="17"/>
      <c r="D294" s="17"/>
      <c r="E294" s="17"/>
      <c r="F294" s="17"/>
      <c r="G294" s="17"/>
      <c r="H294" s="17"/>
      <c r="I294" s="17"/>
      <c r="J294" s="17"/>
      <c r="K294" s="63"/>
      <c r="L294" s="42"/>
      <c r="M294" s="42"/>
      <c r="N294" s="42"/>
      <c r="O294" s="42"/>
      <c r="P294" s="42"/>
      <c r="Q294" s="42"/>
      <c r="R294" s="42"/>
      <c r="S294" s="7"/>
      <c r="T294" s="7"/>
      <c r="U294" s="7"/>
      <c r="V294" s="7"/>
      <c r="W294" s="7"/>
      <c r="X294" s="7"/>
      <c r="Y294" s="7"/>
      <c r="Z294" s="7"/>
      <c r="AA294" s="7"/>
      <c r="AB294" s="7"/>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c r="CW294" s="3"/>
      <c r="CX294" s="3"/>
      <c r="CY294" s="3"/>
      <c r="CZ294" s="3"/>
      <c r="DA294" s="3"/>
      <c r="DB294" s="3"/>
      <c r="DC294" s="3"/>
      <c r="DD294" s="3"/>
      <c r="DE294" s="3"/>
    </row>
    <row r="295" spans="2:109" ht="14.4" x14ac:dyDescent="0.3">
      <c r="B295" s="17"/>
      <c r="C295" s="17"/>
      <c r="D295" s="17"/>
      <c r="E295" s="17"/>
      <c r="F295" s="17"/>
      <c r="G295" s="17"/>
      <c r="H295" s="17"/>
      <c r="I295" s="17"/>
      <c r="J295" s="17"/>
      <c r="K295" s="63"/>
      <c r="L295" s="42"/>
      <c r="M295" s="42"/>
      <c r="N295" s="42"/>
      <c r="O295" s="42"/>
      <c r="P295" s="42"/>
      <c r="Q295" s="42"/>
      <c r="R295" s="42"/>
      <c r="S295" s="7"/>
      <c r="T295" s="7"/>
      <c r="U295" s="7"/>
      <c r="V295" s="7"/>
      <c r="W295" s="7"/>
      <c r="X295" s="7"/>
      <c r="Y295" s="7"/>
      <c r="Z295" s="7"/>
      <c r="AA295" s="7"/>
      <c r="AB295" s="7"/>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c r="CW295" s="3"/>
      <c r="CX295" s="3"/>
      <c r="CY295" s="3"/>
      <c r="CZ295" s="3"/>
      <c r="DA295" s="3"/>
      <c r="DB295" s="3"/>
      <c r="DC295" s="3"/>
      <c r="DD295" s="3"/>
      <c r="DE295" s="3"/>
    </row>
    <row r="296" spans="2:109" ht="14.4" x14ac:dyDescent="0.3">
      <c r="B296" s="17"/>
      <c r="C296" s="17"/>
      <c r="D296" s="17"/>
      <c r="E296" s="17"/>
      <c r="F296" s="17"/>
      <c r="G296" s="17"/>
      <c r="H296" s="17"/>
      <c r="I296" s="17"/>
      <c r="J296" s="17"/>
      <c r="K296" s="63"/>
      <c r="L296" s="42"/>
      <c r="M296" s="42"/>
      <c r="N296" s="42"/>
      <c r="O296" s="42"/>
      <c r="P296" s="42"/>
      <c r="Q296" s="42"/>
      <c r="R296" s="42"/>
      <c r="S296" s="7"/>
      <c r="T296" s="7"/>
      <c r="U296" s="7"/>
      <c r="V296" s="7"/>
      <c r="W296" s="7"/>
      <c r="X296" s="7"/>
      <c r="Y296" s="7"/>
      <c r="Z296" s="7"/>
      <c r="AA296" s="7"/>
      <c r="AB296" s="7"/>
      <c r="AC296" s="3"/>
      <c r="AD296" s="3"/>
      <c r="AE296" s="3"/>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c r="CW296" s="3"/>
      <c r="CX296" s="3"/>
      <c r="CY296" s="3"/>
      <c r="CZ296" s="3"/>
      <c r="DA296" s="3"/>
      <c r="DB296" s="3"/>
      <c r="DC296" s="3"/>
      <c r="DD296" s="3"/>
      <c r="DE296" s="3"/>
    </row>
    <row r="297" spans="2:109" ht="14.4" x14ac:dyDescent="0.3">
      <c r="B297" s="17"/>
      <c r="C297" s="17"/>
      <c r="D297" s="17"/>
      <c r="E297" s="17"/>
      <c r="F297" s="17"/>
      <c r="G297" s="17"/>
      <c r="H297" s="17"/>
      <c r="I297" s="17"/>
      <c r="J297" s="17"/>
      <c r="K297" s="63"/>
      <c r="L297" s="42"/>
      <c r="M297" s="42"/>
      <c r="N297" s="42"/>
      <c r="O297" s="42"/>
      <c r="P297" s="42"/>
      <c r="Q297" s="42"/>
      <c r="R297" s="42"/>
      <c r="S297" s="7"/>
      <c r="T297" s="7"/>
      <c r="U297" s="7"/>
      <c r="V297" s="7"/>
      <c r="W297" s="7"/>
      <c r="X297" s="7"/>
      <c r="Y297" s="7"/>
      <c r="Z297" s="7"/>
      <c r="AA297" s="7"/>
      <c r="AB297" s="7"/>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c r="CW297" s="3"/>
      <c r="CX297" s="3"/>
      <c r="CY297" s="3"/>
      <c r="CZ297" s="3"/>
      <c r="DA297" s="3"/>
      <c r="DB297" s="3"/>
      <c r="DC297" s="3"/>
      <c r="DD297" s="3"/>
      <c r="DE297" s="3"/>
    </row>
    <row r="298" spans="2:109" ht="14.4" x14ac:dyDescent="0.3">
      <c r="B298" s="17"/>
      <c r="C298" s="17"/>
      <c r="D298" s="17"/>
      <c r="E298" s="17"/>
      <c r="F298" s="17"/>
      <c r="G298" s="17"/>
      <c r="H298" s="17"/>
      <c r="I298" s="17"/>
      <c r="J298" s="17"/>
      <c r="K298" s="63"/>
      <c r="L298" s="42"/>
      <c r="M298" s="42"/>
      <c r="N298" s="42"/>
      <c r="O298" s="42"/>
      <c r="P298" s="42"/>
      <c r="Q298" s="42"/>
      <c r="R298" s="42"/>
      <c r="S298" s="7"/>
      <c r="T298" s="7"/>
      <c r="U298" s="7"/>
      <c r="V298" s="7"/>
      <c r="W298" s="7"/>
      <c r="X298" s="7"/>
      <c r="Y298" s="7"/>
      <c r="Z298" s="7"/>
      <c r="AA298" s="7"/>
      <c r="AB298" s="7"/>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row>
    <row r="299" spans="2:109" ht="14.4" x14ac:dyDescent="0.3">
      <c r="B299" s="17"/>
      <c r="C299" s="17"/>
      <c r="D299" s="17"/>
      <c r="E299" s="17"/>
      <c r="F299" s="17"/>
      <c r="G299" s="17"/>
      <c r="H299" s="17"/>
      <c r="I299" s="17"/>
      <c r="J299" s="17"/>
      <c r="K299" s="63"/>
      <c r="L299" s="42"/>
      <c r="M299" s="42"/>
      <c r="N299" s="42"/>
      <c r="O299" s="42"/>
      <c r="P299" s="42"/>
      <c r="Q299" s="42"/>
      <c r="R299" s="42"/>
      <c r="S299" s="7"/>
      <c r="T299" s="7"/>
      <c r="U299" s="7"/>
      <c r="V299" s="7"/>
      <c r="W299" s="7"/>
      <c r="X299" s="7"/>
      <c r="Y299" s="7"/>
      <c r="Z299" s="7"/>
      <c r="AA299" s="7"/>
      <c r="AB299" s="7"/>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row>
    <row r="300" spans="2:109" ht="14.4" x14ac:dyDescent="0.3">
      <c r="B300" s="17"/>
      <c r="C300" s="17"/>
      <c r="D300" s="17"/>
      <c r="E300" s="17"/>
      <c r="F300" s="17"/>
      <c r="G300" s="17"/>
      <c r="H300" s="17"/>
      <c r="I300" s="17"/>
      <c r="J300" s="17"/>
      <c r="K300" s="63"/>
      <c r="L300" s="42"/>
      <c r="M300" s="42"/>
      <c r="N300" s="42"/>
      <c r="O300" s="42"/>
      <c r="P300" s="42"/>
      <c r="Q300" s="42"/>
      <c r="R300" s="42"/>
      <c r="S300" s="7"/>
      <c r="T300" s="7"/>
      <c r="U300" s="7"/>
      <c r="V300" s="7"/>
      <c r="W300" s="7"/>
      <c r="X300" s="7"/>
      <c r="Y300" s="7"/>
      <c r="Z300" s="7"/>
      <c r="AA300" s="7"/>
      <c r="AB300" s="7"/>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c r="CW300" s="3"/>
      <c r="CX300" s="3"/>
      <c r="CY300" s="3"/>
      <c r="CZ300" s="3"/>
      <c r="DA300" s="3"/>
      <c r="DB300" s="3"/>
      <c r="DC300" s="3"/>
      <c r="DD300" s="3"/>
      <c r="DE300" s="3"/>
    </row>
    <row r="301" spans="2:109" ht="14.4" x14ac:dyDescent="0.3">
      <c r="B301" s="17"/>
      <c r="C301" s="17"/>
      <c r="D301" s="17"/>
      <c r="E301" s="17"/>
      <c r="F301" s="17"/>
      <c r="G301" s="17"/>
      <c r="H301" s="17"/>
      <c r="I301" s="17"/>
      <c r="J301" s="17"/>
      <c r="K301" s="63"/>
      <c r="L301" s="42"/>
      <c r="M301" s="42"/>
      <c r="N301" s="42"/>
      <c r="O301" s="42"/>
      <c r="P301" s="42"/>
      <c r="Q301" s="42"/>
      <c r="R301" s="42"/>
      <c r="S301" s="7"/>
      <c r="T301" s="7"/>
      <c r="U301" s="7"/>
      <c r="V301" s="7"/>
      <c r="W301" s="7"/>
      <c r="X301" s="7"/>
      <c r="Y301" s="7"/>
      <c r="Z301" s="7"/>
      <c r="AA301" s="7"/>
      <c r="AB301" s="7"/>
      <c r="AC301" s="3"/>
      <c r="AD301" s="3"/>
      <c r="AE301" s="3"/>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c r="CC301" s="3"/>
      <c r="CD301" s="3"/>
      <c r="CE301" s="3"/>
      <c r="CF301" s="3"/>
      <c r="CG301" s="3"/>
      <c r="CH301" s="3"/>
      <c r="CI301" s="3"/>
      <c r="CJ301" s="3"/>
      <c r="CK301" s="3"/>
      <c r="CL301" s="3"/>
      <c r="CM301" s="3"/>
      <c r="CN301" s="3"/>
      <c r="CO301" s="3"/>
      <c r="CP301" s="3"/>
      <c r="CQ301" s="3"/>
      <c r="CR301" s="3"/>
      <c r="CS301" s="3"/>
      <c r="CT301" s="3"/>
      <c r="CU301" s="3"/>
      <c r="CV301" s="3"/>
      <c r="CW301" s="3"/>
      <c r="CX301" s="3"/>
      <c r="CY301" s="3"/>
      <c r="CZ301" s="3"/>
      <c r="DA301" s="3"/>
      <c r="DB301" s="3"/>
      <c r="DC301" s="3"/>
      <c r="DD301" s="3"/>
      <c r="DE301" s="3"/>
    </row>
    <row r="302" spans="2:109" ht="14.4" x14ac:dyDescent="0.3">
      <c r="B302" s="17"/>
      <c r="C302" s="17"/>
      <c r="D302" s="17"/>
      <c r="E302" s="17"/>
      <c r="F302" s="17"/>
      <c r="G302" s="17"/>
      <c r="H302" s="17"/>
      <c r="I302" s="17"/>
      <c r="J302" s="17"/>
      <c r="K302" s="63"/>
      <c r="L302" s="42"/>
      <c r="M302" s="42"/>
      <c r="N302" s="42"/>
      <c r="O302" s="42"/>
      <c r="P302" s="42"/>
      <c r="Q302" s="42"/>
      <c r="R302" s="42"/>
      <c r="S302" s="7"/>
      <c r="T302" s="7"/>
      <c r="U302" s="7"/>
      <c r="V302" s="7"/>
      <c r="W302" s="7"/>
      <c r="X302" s="7"/>
      <c r="Y302" s="7"/>
      <c r="Z302" s="7"/>
      <c r="AA302" s="7"/>
      <c r="AB302" s="7"/>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c r="CR302" s="3"/>
      <c r="CS302" s="3"/>
      <c r="CT302" s="3"/>
      <c r="CU302" s="3"/>
      <c r="CV302" s="3"/>
      <c r="CW302" s="3"/>
      <c r="CX302" s="3"/>
      <c r="CY302" s="3"/>
      <c r="CZ302" s="3"/>
      <c r="DA302" s="3"/>
      <c r="DB302" s="3"/>
      <c r="DC302" s="3"/>
      <c r="DD302" s="3"/>
      <c r="DE302" s="3"/>
    </row>
    <row r="303" spans="2:109" ht="14.4" x14ac:dyDescent="0.3">
      <c r="B303" s="17"/>
      <c r="C303" s="17"/>
      <c r="D303" s="17"/>
      <c r="E303" s="17"/>
      <c r="F303" s="17"/>
      <c r="G303" s="17"/>
      <c r="H303" s="17"/>
      <c r="I303" s="17"/>
      <c r="J303" s="17"/>
      <c r="K303" s="63"/>
      <c r="L303" s="42"/>
      <c r="M303" s="42"/>
      <c r="N303" s="42"/>
      <c r="O303" s="42"/>
      <c r="P303" s="42"/>
      <c r="Q303" s="42"/>
      <c r="R303" s="42"/>
      <c r="S303" s="7"/>
      <c r="T303" s="7"/>
      <c r="U303" s="7"/>
      <c r="V303" s="7"/>
      <c r="W303" s="7"/>
      <c r="X303" s="7"/>
      <c r="Y303" s="7"/>
      <c r="Z303" s="7"/>
      <c r="AA303" s="7"/>
      <c r="AB303" s="7"/>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c r="CR303" s="3"/>
      <c r="CS303" s="3"/>
      <c r="CT303" s="3"/>
      <c r="CU303" s="3"/>
      <c r="CV303" s="3"/>
      <c r="CW303" s="3"/>
      <c r="CX303" s="3"/>
      <c r="CY303" s="3"/>
      <c r="CZ303" s="3"/>
      <c r="DA303" s="3"/>
      <c r="DB303" s="3"/>
      <c r="DC303" s="3"/>
      <c r="DD303" s="3"/>
      <c r="DE303" s="3"/>
    </row>
    <row r="304" spans="2:109" ht="14.4" x14ac:dyDescent="0.3">
      <c r="B304" s="17"/>
      <c r="C304" s="17"/>
      <c r="D304" s="17"/>
      <c r="E304" s="17"/>
      <c r="F304" s="17"/>
      <c r="G304" s="17"/>
      <c r="H304" s="17"/>
      <c r="I304" s="17"/>
      <c r="J304" s="17"/>
      <c r="K304" s="63"/>
      <c r="L304" s="42"/>
      <c r="M304" s="42"/>
      <c r="N304" s="42"/>
      <c r="O304" s="42"/>
      <c r="P304" s="42"/>
      <c r="Q304" s="42"/>
      <c r="R304" s="42"/>
      <c r="S304" s="7"/>
      <c r="T304" s="7"/>
      <c r="U304" s="7"/>
      <c r="V304" s="7"/>
      <c r="W304" s="7"/>
      <c r="X304" s="7"/>
      <c r="Y304" s="7"/>
      <c r="Z304" s="7"/>
      <c r="AA304" s="7"/>
      <c r="AB304" s="7"/>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c r="CR304" s="3"/>
      <c r="CS304" s="3"/>
      <c r="CT304" s="3"/>
      <c r="CU304" s="3"/>
      <c r="CV304" s="3"/>
      <c r="CW304" s="3"/>
      <c r="CX304" s="3"/>
      <c r="CY304" s="3"/>
      <c r="CZ304" s="3"/>
      <c r="DA304" s="3"/>
      <c r="DB304" s="3"/>
      <c r="DC304" s="3"/>
      <c r="DD304" s="3"/>
      <c r="DE304" s="3"/>
    </row>
    <row r="305" spans="2:109" ht="14.4" x14ac:dyDescent="0.3">
      <c r="B305" s="17"/>
      <c r="C305" s="17"/>
      <c r="D305" s="17"/>
      <c r="E305" s="17"/>
      <c r="F305" s="17"/>
      <c r="G305" s="17"/>
      <c r="H305" s="17"/>
      <c r="I305" s="17"/>
      <c r="J305" s="17"/>
      <c r="K305" s="63"/>
      <c r="L305" s="42"/>
      <c r="M305" s="42"/>
      <c r="N305" s="42"/>
      <c r="O305" s="42"/>
      <c r="P305" s="42"/>
      <c r="Q305" s="42"/>
      <c r="R305" s="42"/>
      <c r="S305" s="7"/>
      <c r="T305" s="7"/>
      <c r="U305" s="7"/>
      <c r="V305" s="7"/>
      <c r="W305" s="7"/>
      <c r="X305" s="7"/>
      <c r="Y305" s="7"/>
      <c r="Z305" s="7"/>
      <c r="AA305" s="7"/>
      <c r="AB305" s="7"/>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c r="CT305" s="3"/>
      <c r="CU305" s="3"/>
      <c r="CV305" s="3"/>
      <c r="CW305" s="3"/>
      <c r="CX305" s="3"/>
      <c r="CY305" s="3"/>
      <c r="CZ305" s="3"/>
      <c r="DA305" s="3"/>
      <c r="DB305" s="3"/>
      <c r="DC305" s="3"/>
      <c r="DD305" s="3"/>
      <c r="DE305" s="3"/>
    </row>
    <row r="306" spans="2:109" ht="14.4" x14ac:dyDescent="0.3">
      <c r="B306" s="17"/>
      <c r="C306" s="17"/>
      <c r="D306" s="17"/>
      <c r="E306" s="17"/>
      <c r="F306" s="17"/>
      <c r="G306" s="17"/>
      <c r="H306" s="17"/>
      <c r="I306" s="17"/>
      <c r="J306" s="17"/>
      <c r="K306" s="63"/>
      <c r="L306" s="42"/>
      <c r="M306" s="42"/>
      <c r="N306" s="42"/>
      <c r="O306" s="42"/>
      <c r="P306" s="42"/>
      <c r="Q306" s="42"/>
      <c r="R306" s="42"/>
      <c r="S306" s="7"/>
      <c r="T306" s="7"/>
      <c r="U306" s="7"/>
      <c r="V306" s="7"/>
      <c r="W306" s="7"/>
      <c r="X306" s="7"/>
      <c r="Y306" s="7"/>
      <c r="Z306" s="7"/>
      <c r="AA306" s="7"/>
      <c r="AB306" s="7"/>
      <c r="AC306" s="3"/>
      <c r="AD306" s="3"/>
      <c r="AE306" s="3"/>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c r="CR306" s="3"/>
      <c r="CS306" s="3"/>
      <c r="CT306" s="3"/>
      <c r="CU306" s="3"/>
      <c r="CV306" s="3"/>
      <c r="CW306" s="3"/>
      <c r="CX306" s="3"/>
      <c r="CY306" s="3"/>
      <c r="CZ306" s="3"/>
      <c r="DA306" s="3"/>
      <c r="DB306" s="3"/>
      <c r="DC306" s="3"/>
      <c r="DD306" s="3"/>
      <c r="DE306" s="3"/>
    </row>
    <row r="307" spans="2:109" ht="14.4" x14ac:dyDescent="0.3">
      <c r="B307" s="17"/>
      <c r="C307" s="17"/>
      <c r="D307" s="17"/>
      <c r="E307" s="17"/>
      <c r="F307" s="17"/>
      <c r="G307" s="17"/>
      <c r="H307" s="17"/>
      <c r="I307" s="17"/>
      <c r="J307" s="17"/>
      <c r="K307" s="63"/>
      <c r="L307" s="42"/>
      <c r="M307" s="42"/>
      <c r="N307" s="42"/>
      <c r="O307" s="42"/>
      <c r="P307" s="42"/>
      <c r="Q307" s="42"/>
      <c r="R307" s="42"/>
      <c r="S307" s="7"/>
      <c r="T307" s="7"/>
      <c r="U307" s="7"/>
      <c r="V307" s="7"/>
      <c r="W307" s="7"/>
      <c r="X307" s="7"/>
      <c r="Y307" s="7"/>
      <c r="Z307" s="7"/>
      <c r="AA307" s="7"/>
      <c r="AB307" s="7"/>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c r="CR307" s="3"/>
      <c r="CS307" s="3"/>
      <c r="CT307" s="3"/>
      <c r="CU307" s="3"/>
      <c r="CV307" s="3"/>
      <c r="CW307" s="3"/>
      <c r="CX307" s="3"/>
      <c r="CY307" s="3"/>
      <c r="CZ307" s="3"/>
      <c r="DA307" s="3"/>
      <c r="DB307" s="3"/>
      <c r="DC307" s="3"/>
      <c r="DD307" s="3"/>
      <c r="DE307" s="3"/>
    </row>
    <row r="308" spans="2:109" ht="14.4" x14ac:dyDescent="0.3">
      <c r="B308" s="17"/>
      <c r="C308" s="17"/>
      <c r="D308" s="17"/>
      <c r="E308" s="17"/>
      <c r="F308" s="17"/>
      <c r="G308" s="17"/>
      <c r="H308" s="17"/>
      <c r="I308" s="17"/>
      <c r="J308" s="17"/>
      <c r="K308" s="63"/>
      <c r="L308" s="42"/>
      <c r="M308" s="42"/>
      <c r="N308" s="42"/>
      <c r="O308" s="42"/>
      <c r="P308" s="42"/>
      <c r="Q308" s="42"/>
      <c r="R308" s="42"/>
      <c r="S308" s="7"/>
      <c r="T308" s="7"/>
      <c r="U308" s="7"/>
      <c r="V308" s="7"/>
      <c r="W308" s="7"/>
      <c r="X308" s="7"/>
      <c r="Y308" s="7"/>
      <c r="Z308" s="7"/>
      <c r="AA308" s="7"/>
      <c r="AB308" s="7"/>
      <c r="AC308" s="3"/>
      <c r="AD308" s="3"/>
      <c r="AE308" s="3"/>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c r="CR308" s="3"/>
      <c r="CS308" s="3"/>
      <c r="CT308" s="3"/>
      <c r="CU308" s="3"/>
      <c r="CV308" s="3"/>
      <c r="CW308" s="3"/>
      <c r="CX308" s="3"/>
      <c r="CY308" s="3"/>
      <c r="CZ308" s="3"/>
      <c r="DA308" s="3"/>
      <c r="DB308" s="3"/>
      <c r="DC308" s="3"/>
      <c r="DD308" s="3"/>
      <c r="DE308" s="3"/>
    </row>
    <row r="309" spans="2:109" ht="14.4" x14ac:dyDescent="0.3">
      <c r="B309" s="17"/>
      <c r="C309" s="17"/>
      <c r="D309" s="17"/>
      <c r="E309" s="17"/>
      <c r="F309" s="17"/>
      <c r="G309" s="17"/>
      <c r="H309" s="17"/>
      <c r="I309" s="17"/>
      <c r="J309" s="17"/>
      <c r="K309" s="63"/>
      <c r="L309" s="64"/>
      <c r="M309" s="64"/>
      <c r="N309" s="64"/>
      <c r="O309" s="64"/>
      <c r="P309" s="64"/>
      <c r="Q309" s="64"/>
      <c r="R309" s="64"/>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c r="CR309" s="3"/>
      <c r="CS309" s="3"/>
      <c r="CT309" s="3"/>
      <c r="CU309" s="3"/>
      <c r="CV309" s="3"/>
      <c r="CW309" s="3"/>
      <c r="CX309" s="3"/>
      <c r="CY309" s="3"/>
      <c r="CZ309" s="3"/>
      <c r="DA309" s="3"/>
      <c r="DB309" s="3"/>
      <c r="DC309" s="3"/>
      <c r="DD309" s="3"/>
      <c r="DE309" s="3"/>
    </row>
    <row r="310" spans="2:109" ht="14.4" x14ac:dyDescent="0.3">
      <c r="B310" s="17"/>
      <c r="C310" s="17"/>
      <c r="D310" s="17"/>
      <c r="E310" s="17"/>
      <c r="F310" s="17"/>
      <c r="G310" s="17"/>
      <c r="H310" s="17"/>
      <c r="I310" s="17"/>
      <c r="J310" s="17"/>
      <c r="K310" s="63"/>
      <c r="L310" s="64"/>
      <c r="M310" s="64"/>
      <c r="N310" s="64"/>
      <c r="O310" s="64"/>
      <c r="P310" s="64"/>
      <c r="Q310" s="64"/>
      <c r="R310" s="64"/>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c r="CR310" s="3"/>
      <c r="CS310" s="3"/>
      <c r="CT310" s="3"/>
      <c r="CU310" s="3"/>
      <c r="CV310" s="3"/>
      <c r="CW310" s="3"/>
      <c r="CX310" s="3"/>
      <c r="CY310" s="3"/>
      <c r="CZ310" s="3"/>
      <c r="DA310" s="3"/>
      <c r="DB310" s="3"/>
      <c r="DC310" s="3"/>
      <c r="DD310" s="3"/>
      <c r="DE310" s="3"/>
    </row>
    <row r="311" spans="2:109" ht="14.4" x14ac:dyDescent="0.3">
      <c r="B311" s="17"/>
      <c r="C311" s="17"/>
      <c r="D311" s="17"/>
      <c r="E311" s="17"/>
      <c r="F311" s="17"/>
      <c r="G311" s="17"/>
      <c r="H311" s="17"/>
      <c r="I311" s="17"/>
      <c r="J311" s="17"/>
      <c r="K311" s="63"/>
      <c r="L311" s="64"/>
      <c r="M311" s="64"/>
      <c r="N311" s="64"/>
      <c r="O311" s="64"/>
      <c r="P311" s="64"/>
      <c r="Q311" s="64"/>
      <c r="R311" s="64"/>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c r="CC311" s="3"/>
      <c r="CD311" s="3"/>
      <c r="CE311" s="3"/>
      <c r="CF311" s="3"/>
      <c r="CG311" s="3"/>
      <c r="CH311" s="3"/>
      <c r="CI311" s="3"/>
      <c r="CJ311" s="3"/>
      <c r="CK311" s="3"/>
      <c r="CL311" s="3"/>
      <c r="CM311" s="3"/>
      <c r="CN311" s="3"/>
      <c r="CO311" s="3"/>
      <c r="CP311" s="3"/>
      <c r="CQ311" s="3"/>
      <c r="CR311" s="3"/>
      <c r="CS311" s="3"/>
      <c r="CT311" s="3"/>
      <c r="CU311" s="3"/>
      <c r="CV311" s="3"/>
      <c r="CW311" s="3"/>
      <c r="CX311" s="3"/>
      <c r="CY311" s="3"/>
      <c r="CZ311" s="3"/>
      <c r="DA311" s="3"/>
      <c r="DB311" s="3"/>
      <c r="DC311" s="3"/>
      <c r="DD311" s="3"/>
      <c r="DE311" s="3"/>
    </row>
    <row r="312" spans="2:109" ht="14.4" x14ac:dyDescent="0.3">
      <c r="B312" s="17"/>
      <c r="C312" s="17"/>
      <c r="D312" s="17"/>
      <c r="E312" s="17"/>
      <c r="F312" s="17"/>
      <c r="G312" s="17"/>
      <c r="H312" s="17"/>
      <c r="I312" s="17"/>
      <c r="J312" s="17"/>
      <c r="K312" s="63"/>
      <c r="L312" s="64"/>
      <c r="M312" s="64"/>
      <c r="N312" s="64"/>
      <c r="O312" s="64"/>
      <c r="P312" s="64"/>
      <c r="Q312" s="64"/>
      <c r="R312" s="64"/>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c r="CR312" s="3"/>
      <c r="CS312" s="3"/>
      <c r="CT312" s="3"/>
      <c r="CU312" s="3"/>
      <c r="CV312" s="3"/>
      <c r="CW312" s="3"/>
      <c r="CX312" s="3"/>
      <c r="CY312" s="3"/>
      <c r="CZ312" s="3"/>
      <c r="DA312" s="3"/>
      <c r="DB312" s="3"/>
      <c r="DC312" s="3"/>
      <c r="DD312" s="3"/>
      <c r="DE312" s="3"/>
    </row>
    <row r="313" spans="2:109" ht="14.4" x14ac:dyDescent="0.3">
      <c r="B313" s="17"/>
      <c r="C313" s="17"/>
      <c r="D313" s="17"/>
      <c r="E313" s="17"/>
      <c r="F313" s="17"/>
      <c r="G313" s="17"/>
      <c r="H313" s="17"/>
      <c r="I313" s="17"/>
      <c r="J313" s="17"/>
      <c r="K313" s="63"/>
      <c r="L313" s="64"/>
      <c r="M313" s="64"/>
      <c r="N313" s="64"/>
      <c r="O313" s="64"/>
      <c r="P313" s="64"/>
      <c r="Q313" s="64"/>
      <c r="R313" s="64"/>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c r="CW313" s="3"/>
      <c r="CX313" s="3"/>
      <c r="CY313" s="3"/>
      <c r="CZ313" s="3"/>
      <c r="DA313" s="3"/>
      <c r="DB313" s="3"/>
      <c r="DC313" s="3"/>
      <c r="DD313" s="3"/>
      <c r="DE313" s="3"/>
    </row>
    <row r="314" spans="2:109" ht="14.4" x14ac:dyDescent="0.3">
      <c r="B314" s="17"/>
      <c r="C314" s="17"/>
      <c r="D314" s="17"/>
      <c r="E314" s="17"/>
      <c r="F314" s="17"/>
      <c r="G314" s="17"/>
      <c r="H314" s="17"/>
      <c r="I314" s="17"/>
      <c r="J314" s="17"/>
      <c r="K314" s="63"/>
      <c r="L314" s="64"/>
      <c r="M314" s="64"/>
      <c r="N314" s="64"/>
      <c r="O314" s="64"/>
      <c r="P314" s="64"/>
      <c r="Q314" s="64"/>
      <c r="R314" s="64"/>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c r="CR314" s="3"/>
      <c r="CS314" s="3"/>
      <c r="CT314" s="3"/>
      <c r="CU314" s="3"/>
      <c r="CV314" s="3"/>
      <c r="CW314" s="3"/>
      <c r="CX314" s="3"/>
      <c r="CY314" s="3"/>
      <c r="CZ314" s="3"/>
      <c r="DA314" s="3"/>
      <c r="DB314" s="3"/>
      <c r="DC314" s="3"/>
      <c r="DD314" s="3"/>
      <c r="DE314" s="3"/>
    </row>
    <row r="315" spans="2:109" ht="14.4" x14ac:dyDescent="0.3">
      <c r="B315" s="17"/>
      <c r="C315" s="17"/>
      <c r="D315" s="17"/>
      <c r="E315" s="17"/>
      <c r="F315" s="17"/>
      <c r="G315" s="17"/>
      <c r="H315" s="17"/>
      <c r="I315" s="17"/>
      <c r="J315" s="17"/>
      <c r="K315" s="63"/>
      <c r="L315" s="64"/>
      <c r="M315" s="64"/>
      <c r="N315" s="64"/>
      <c r="O315" s="64"/>
      <c r="P315" s="64"/>
      <c r="Q315" s="64"/>
      <c r="R315" s="64"/>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c r="CR315" s="3"/>
      <c r="CS315" s="3"/>
      <c r="CT315" s="3"/>
      <c r="CU315" s="3"/>
      <c r="CV315" s="3"/>
      <c r="CW315" s="3"/>
      <c r="CX315" s="3"/>
      <c r="CY315" s="3"/>
      <c r="CZ315" s="3"/>
      <c r="DA315" s="3"/>
      <c r="DB315" s="3"/>
      <c r="DC315" s="3"/>
      <c r="DD315" s="3"/>
      <c r="DE315" s="3"/>
    </row>
    <row r="316" spans="2:109" ht="14.4" x14ac:dyDescent="0.3">
      <c r="B316" s="17"/>
      <c r="C316" s="17"/>
      <c r="D316" s="17"/>
      <c r="E316" s="17"/>
      <c r="F316" s="17"/>
      <c r="G316" s="17"/>
      <c r="H316" s="17"/>
      <c r="I316" s="17"/>
      <c r="J316" s="17"/>
      <c r="K316" s="63"/>
      <c r="L316" s="64"/>
      <c r="M316" s="64"/>
      <c r="N316" s="64"/>
      <c r="O316" s="64"/>
      <c r="P316" s="64"/>
      <c r="Q316" s="64"/>
      <c r="R316" s="64"/>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c r="CR316" s="3"/>
      <c r="CS316" s="3"/>
      <c r="CT316" s="3"/>
      <c r="CU316" s="3"/>
      <c r="CV316" s="3"/>
      <c r="CW316" s="3"/>
      <c r="CX316" s="3"/>
      <c r="CY316" s="3"/>
      <c r="CZ316" s="3"/>
      <c r="DA316" s="3"/>
      <c r="DB316" s="3"/>
      <c r="DC316" s="3"/>
      <c r="DD316" s="3"/>
      <c r="DE316" s="3"/>
    </row>
    <row r="317" spans="2:109" ht="14.4" x14ac:dyDescent="0.3">
      <c r="B317" s="17"/>
      <c r="C317" s="17"/>
      <c r="D317" s="17"/>
      <c r="E317" s="17"/>
      <c r="F317" s="17"/>
      <c r="G317" s="17"/>
      <c r="H317" s="17"/>
      <c r="I317" s="17"/>
      <c r="J317" s="17"/>
      <c r="K317" s="63"/>
      <c r="L317" s="64"/>
      <c r="M317" s="64"/>
      <c r="N317" s="64"/>
      <c r="O317" s="64"/>
      <c r="P317" s="64"/>
      <c r="Q317" s="64"/>
      <c r="R317" s="64"/>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c r="CR317" s="3"/>
      <c r="CS317" s="3"/>
      <c r="CT317" s="3"/>
      <c r="CU317" s="3"/>
      <c r="CV317" s="3"/>
      <c r="CW317" s="3"/>
      <c r="CX317" s="3"/>
      <c r="CY317" s="3"/>
      <c r="CZ317" s="3"/>
      <c r="DA317" s="3"/>
      <c r="DB317" s="3"/>
      <c r="DC317" s="3"/>
      <c r="DD317" s="3"/>
      <c r="DE317" s="3"/>
    </row>
    <row r="318" spans="2:109" ht="14.4" x14ac:dyDescent="0.3">
      <c r="B318" s="17"/>
      <c r="C318" s="17"/>
      <c r="D318" s="17"/>
      <c r="E318" s="17"/>
      <c r="F318" s="17"/>
      <c r="G318" s="17"/>
      <c r="H318" s="17"/>
      <c r="I318" s="17"/>
      <c r="J318" s="17"/>
      <c r="K318" s="63"/>
      <c r="L318" s="64"/>
      <c r="M318" s="64"/>
      <c r="N318" s="64"/>
      <c r="O318" s="64"/>
      <c r="P318" s="64"/>
      <c r="Q318" s="64"/>
      <c r="R318" s="64"/>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c r="CR318" s="3"/>
      <c r="CS318" s="3"/>
      <c r="CT318" s="3"/>
      <c r="CU318" s="3"/>
      <c r="CV318" s="3"/>
      <c r="CW318" s="3"/>
      <c r="CX318" s="3"/>
      <c r="CY318" s="3"/>
      <c r="CZ318" s="3"/>
      <c r="DA318" s="3"/>
      <c r="DB318" s="3"/>
      <c r="DC318" s="3"/>
      <c r="DD318" s="3"/>
      <c r="DE318" s="3"/>
    </row>
    <row r="319" spans="2:109" ht="14.4" x14ac:dyDescent="0.3">
      <c r="B319" s="17"/>
      <c r="C319" s="17"/>
      <c r="D319" s="17"/>
      <c r="E319" s="17"/>
      <c r="F319" s="17"/>
      <c r="G319" s="17"/>
      <c r="H319" s="17"/>
      <c r="I319" s="17"/>
      <c r="J319" s="17"/>
      <c r="K319" s="63"/>
      <c r="L319" s="64"/>
      <c r="M319" s="64"/>
      <c r="N319" s="64"/>
      <c r="O319" s="64"/>
      <c r="P319" s="64"/>
      <c r="Q319" s="64"/>
      <c r="R319" s="64"/>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c r="CW319" s="3"/>
      <c r="CX319" s="3"/>
      <c r="CY319" s="3"/>
      <c r="CZ319" s="3"/>
      <c r="DA319" s="3"/>
      <c r="DB319" s="3"/>
      <c r="DC319" s="3"/>
      <c r="DD319" s="3"/>
      <c r="DE319" s="3"/>
    </row>
    <row r="320" spans="2:109" ht="14.4" x14ac:dyDescent="0.3">
      <c r="B320" s="17"/>
      <c r="C320" s="17"/>
      <c r="D320" s="17"/>
      <c r="E320" s="17"/>
      <c r="F320" s="17"/>
      <c r="G320" s="17"/>
      <c r="H320" s="17"/>
      <c r="I320" s="17"/>
      <c r="J320" s="17"/>
      <c r="K320" s="63"/>
      <c r="L320" s="64"/>
      <c r="M320" s="64"/>
      <c r="N320" s="64"/>
      <c r="O320" s="64"/>
      <c r="P320" s="64"/>
      <c r="Q320" s="64"/>
      <c r="R320" s="64"/>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row>
    <row r="321" spans="2:109" ht="14.4" x14ac:dyDescent="0.3">
      <c r="B321" s="17"/>
      <c r="C321" s="17"/>
      <c r="D321" s="17"/>
      <c r="E321" s="17"/>
      <c r="F321" s="17"/>
      <c r="G321" s="17"/>
      <c r="H321" s="17"/>
      <c r="I321" s="17"/>
      <c r="J321" s="17"/>
      <c r="K321" s="63"/>
      <c r="L321" s="64"/>
      <c r="M321" s="64"/>
      <c r="N321" s="64"/>
      <c r="O321" s="64"/>
      <c r="P321" s="64"/>
      <c r="Q321" s="64"/>
      <c r="R321" s="64"/>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c r="CR321" s="3"/>
      <c r="CS321" s="3"/>
      <c r="CT321" s="3"/>
      <c r="CU321" s="3"/>
      <c r="CV321" s="3"/>
      <c r="CW321" s="3"/>
      <c r="CX321" s="3"/>
      <c r="CY321" s="3"/>
      <c r="CZ321" s="3"/>
      <c r="DA321" s="3"/>
      <c r="DB321" s="3"/>
      <c r="DC321" s="3"/>
      <c r="DD321" s="3"/>
      <c r="DE321" s="3"/>
    </row>
    <row r="322" spans="2:109" ht="14.4" x14ac:dyDescent="0.3">
      <c r="B322" s="17"/>
      <c r="C322" s="17"/>
      <c r="D322" s="17"/>
      <c r="E322" s="17"/>
      <c r="F322" s="17"/>
      <c r="G322" s="17"/>
      <c r="H322" s="17"/>
      <c r="I322" s="17"/>
      <c r="J322" s="17"/>
      <c r="K322" s="63"/>
      <c r="L322" s="64"/>
      <c r="M322" s="64"/>
      <c r="N322" s="64"/>
      <c r="O322" s="64"/>
      <c r="P322" s="64"/>
      <c r="Q322" s="64"/>
      <c r="R322" s="64"/>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c r="CW322" s="3"/>
      <c r="CX322" s="3"/>
      <c r="CY322" s="3"/>
      <c r="CZ322" s="3"/>
      <c r="DA322" s="3"/>
      <c r="DB322" s="3"/>
      <c r="DC322" s="3"/>
      <c r="DD322" s="3"/>
      <c r="DE322" s="3"/>
    </row>
    <row r="323" spans="2:109" ht="14.4" x14ac:dyDescent="0.3">
      <c r="B323" s="17"/>
      <c r="C323" s="17"/>
      <c r="D323" s="17"/>
      <c r="E323" s="17"/>
      <c r="F323" s="17"/>
      <c r="G323" s="17"/>
      <c r="H323" s="17"/>
      <c r="I323" s="17"/>
      <c r="J323" s="17"/>
      <c r="K323" s="63"/>
      <c r="L323" s="64"/>
      <c r="M323" s="64"/>
      <c r="N323" s="64"/>
      <c r="O323" s="64"/>
      <c r="P323" s="64"/>
      <c r="Q323" s="64"/>
      <c r="R323" s="64"/>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row>
    <row r="324" spans="2:109" ht="14.4" x14ac:dyDescent="0.3">
      <c r="B324" s="17"/>
      <c r="C324" s="17"/>
      <c r="D324" s="17"/>
      <c r="E324" s="17"/>
      <c r="F324" s="17"/>
      <c r="G324" s="17"/>
      <c r="H324" s="17"/>
      <c r="I324" s="17"/>
      <c r="J324" s="17"/>
      <c r="K324" s="63"/>
      <c r="L324" s="64"/>
      <c r="M324" s="64"/>
      <c r="N324" s="64"/>
      <c r="O324" s="64"/>
      <c r="P324" s="64"/>
      <c r="Q324" s="64"/>
      <c r="R324" s="64"/>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c r="CW324" s="3"/>
      <c r="CX324" s="3"/>
      <c r="CY324" s="3"/>
      <c r="CZ324" s="3"/>
      <c r="DA324" s="3"/>
      <c r="DB324" s="3"/>
      <c r="DC324" s="3"/>
      <c r="DD324" s="3"/>
      <c r="DE324" s="3"/>
    </row>
    <row r="325" spans="2:109" ht="14.4" x14ac:dyDescent="0.3">
      <c r="B325" s="17"/>
      <c r="C325" s="17"/>
      <c r="D325" s="17"/>
      <c r="E325" s="17"/>
      <c r="F325" s="17"/>
      <c r="G325" s="17"/>
      <c r="H325" s="17"/>
      <c r="I325" s="17"/>
      <c r="J325" s="17"/>
      <c r="K325" s="63"/>
      <c r="L325" s="64"/>
      <c r="M325" s="64"/>
      <c r="N325" s="64"/>
      <c r="O325" s="64"/>
      <c r="P325" s="64"/>
      <c r="Q325" s="64"/>
      <c r="R325" s="64"/>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c r="CG325" s="3"/>
      <c r="CH325" s="3"/>
      <c r="CI325" s="3"/>
      <c r="CJ325" s="3"/>
      <c r="CK325" s="3"/>
      <c r="CL325" s="3"/>
      <c r="CM325" s="3"/>
      <c r="CN325" s="3"/>
      <c r="CO325" s="3"/>
      <c r="CP325" s="3"/>
      <c r="CQ325" s="3"/>
      <c r="CR325" s="3"/>
      <c r="CS325" s="3"/>
      <c r="CT325" s="3"/>
      <c r="CU325" s="3"/>
      <c r="CV325" s="3"/>
      <c r="CW325" s="3"/>
      <c r="CX325" s="3"/>
      <c r="CY325" s="3"/>
      <c r="CZ325" s="3"/>
      <c r="DA325" s="3"/>
      <c r="DB325" s="3"/>
      <c r="DC325" s="3"/>
      <c r="DD325" s="3"/>
      <c r="DE325" s="3"/>
    </row>
    <row r="326" spans="2:109" ht="14.4" x14ac:dyDescent="0.3">
      <c r="B326" s="17"/>
      <c r="C326" s="17"/>
      <c r="D326" s="17"/>
      <c r="E326" s="17"/>
      <c r="F326" s="17"/>
      <c r="G326" s="17"/>
      <c r="H326" s="17"/>
      <c r="I326" s="17"/>
      <c r="J326" s="17"/>
      <c r="K326" s="63"/>
      <c r="L326" s="64"/>
      <c r="M326" s="64"/>
      <c r="N326" s="64"/>
      <c r="O326" s="64"/>
      <c r="P326" s="64"/>
      <c r="Q326" s="64"/>
      <c r="R326" s="64"/>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c r="CR326" s="3"/>
      <c r="CS326" s="3"/>
      <c r="CT326" s="3"/>
      <c r="CU326" s="3"/>
      <c r="CV326" s="3"/>
      <c r="CW326" s="3"/>
      <c r="CX326" s="3"/>
      <c r="CY326" s="3"/>
      <c r="CZ326" s="3"/>
      <c r="DA326" s="3"/>
      <c r="DB326" s="3"/>
      <c r="DC326" s="3"/>
      <c r="DD326" s="3"/>
      <c r="DE326" s="3"/>
    </row>
    <row r="327" spans="2:109" ht="14.4" x14ac:dyDescent="0.3">
      <c r="B327" s="17"/>
      <c r="C327" s="17"/>
      <c r="D327" s="17"/>
      <c r="E327" s="17"/>
      <c r="F327" s="17"/>
      <c r="G327" s="17"/>
      <c r="H327" s="17"/>
      <c r="I327" s="17"/>
      <c r="J327" s="17"/>
      <c r="K327" s="63"/>
      <c r="L327" s="64"/>
      <c r="M327" s="64"/>
      <c r="N327" s="64"/>
      <c r="O327" s="64"/>
      <c r="P327" s="64"/>
      <c r="Q327" s="64"/>
      <c r="R327" s="64"/>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c r="CR327" s="3"/>
      <c r="CS327" s="3"/>
      <c r="CT327" s="3"/>
      <c r="CU327" s="3"/>
      <c r="CV327" s="3"/>
      <c r="CW327" s="3"/>
      <c r="CX327" s="3"/>
      <c r="CY327" s="3"/>
      <c r="CZ327" s="3"/>
      <c r="DA327" s="3"/>
      <c r="DB327" s="3"/>
      <c r="DC327" s="3"/>
      <c r="DD327" s="3"/>
      <c r="DE327" s="3"/>
    </row>
    <row r="328" spans="2:109" ht="14.4" x14ac:dyDescent="0.3">
      <c r="B328" s="17"/>
      <c r="C328" s="17"/>
      <c r="D328" s="17"/>
      <c r="E328" s="17"/>
      <c r="F328" s="17"/>
      <c r="G328" s="17"/>
      <c r="H328" s="17"/>
      <c r="I328" s="17"/>
      <c r="J328" s="17"/>
      <c r="K328" s="63"/>
      <c r="L328" s="64"/>
      <c r="M328" s="64"/>
      <c r="N328" s="64"/>
      <c r="O328" s="64"/>
      <c r="P328" s="64"/>
      <c r="Q328" s="64"/>
      <c r="R328" s="64"/>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c r="CC328" s="3"/>
      <c r="CD328" s="3"/>
      <c r="CE328" s="3"/>
      <c r="CF328" s="3"/>
      <c r="CG328" s="3"/>
      <c r="CH328" s="3"/>
      <c r="CI328" s="3"/>
      <c r="CJ328" s="3"/>
      <c r="CK328" s="3"/>
      <c r="CL328" s="3"/>
      <c r="CM328" s="3"/>
      <c r="CN328" s="3"/>
      <c r="CO328" s="3"/>
      <c r="CP328" s="3"/>
      <c r="CQ328" s="3"/>
      <c r="CR328" s="3"/>
      <c r="CS328" s="3"/>
      <c r="CT328" s="3"/>
      <c r="CU328" s="3"/>
      <c r="CV328" s="3"/>
      <c r="CW328" s="3"/>
      <c r="CX328" s="3"/>
      <c r="CY328" s="3"/>
      <c r="CZ328" s="3"/>
      <c r="DA328" s="3"/>
      <c r="DB328" s="3"/>
      <c r="DC328" s="3"/>
      <c r="DD328" s="3"/>
      <c r="DE328" s="3"/>
    </row>
    <row r="329" spans="2:109" ht="14.4" x14ac:dyDescent="0.3">
      <c r="B329" s="17"/>
      <c r="C329" s="17"/>
      <c r="D329" s="17"/>
      <c r="E329" s="17"/>
      <c r="F329" s="17"/>
      <c r="G329" s="17"/>
      <c r="H329" s="17"/>
      <c r="I329" s="17"/>
      <c r="J329" s="17"/>
      <c r="K329" s="63"/>
      <c r="L329" s="64"/>
      <c r="M329" s="64"/>
      <c r="N329" s="64"/>
      <c r="O329" s="64"/>
      <c r="P329" s="64"/>
      <c r="Q329" s="64"/>
      <c r="R329" s="64"/>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c r="CG329" s="3"/>
      <c r="CH329" s="3"/>
      <c r="CI329" s="3"/>
      <c r="CJ329" s="3"/>
      <c r="CK329" s="3"/>
      <c r="CL329" s="3"/>
      <c r="CM329" s="3"/>
      <c r="CN329" s="3"/>
      <c r="CO329" s="3"/>
      <c r="CP329" s="3"/>
      <c r="CQ329" s="3"/>
      <c r="CR329" s="3"/>
      <c r="CS329" s="3"/>
      <c r="CT329" s="3"/>
      <c r="CU329" s="3"/>
      <c r="CV329" s="3"/>
      <c r="CW329" s="3"/>
      <c r="CX329" s="3"/>
      <c r="CY329" s="3"/>
      <c r="CZ329" s="3"/>
      <c r="DA329" s="3"/>
      <c r="DB329" s="3"/>
      <c r="DC329" s="3"/>
      <c r="DD329" s="3"/>
      <c r="DE329" s="3"/>
    </row>
    <row r="330" spans="2:109" ht="14.4" x14ac:dyDescent="0.3">
      <c r="B330" s="17"/>
      <c r="C330" s="17"/>
      <c r="D330" s="17"/>
      <c r="E330" s="17"/>
      <c r="F330" s="17"/>
      <c r="G330" s="17"/>
      <c r="H330" s="17"/>
      <c r="I330" s="17"/>
      <c r="J330" s="17"/>
      <c r="K330" s="63"/>
      <c r="L330" s="64"/>
      <c r="M330" s="64"/>
      <c r="N330" s="64"/>
      <c r="O330" s="64"/>
      <c r="P330" s="64"/>
      <c r="Q330" s="64"/>
      <c r="R330" s="64"/>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c r="CR330" s="3"/>
      <c r="CS330" s="3"/>
      <c r="CT330" s="3"/>
      <c r="CU330" s="3"/>
      <c r="CV330" s="3"/>
      <c r="CW330" s="3"/>
      <c r="CX330" s="3"/>
      <c r="CY330" s="3"/>
      <c r="CZ330" s="3"/>
      <c r="DA330" s="3"/>
      <c r="DB330" s="3"/>
      <c r="DC330" s="3"/>
      <c r="DD330" s="3"/>
      <c r="DE330" s="3"/>
    </row>
    <row r="331" spans="2:109" ht="14.4" x14ac:dyDescent="0.3">
      <c r="B331" s="17"/>
      <c r="C331" s="17"/>
      <c r="D331" s="17"/>
      <c r="E331" s="17"/>
      <c r="F331" s="17"/>
      <c r="G331" s="17"/>
      <c r="H331" s="17"/>
      <c r="I331" s="17"/>
      <c r="J331" s="17"/>
      <c r="K331" s="63"/>
      <c r="L331" s="64"/>
      <c r="M331" s="64"/>
      <c r="N331" s="64"/>
      <c r="O331" s="64"/>
      <c r="P331" s="64"/>
      <c r="Q331" s="64"/>
      <c r="R331" s="64"/>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c r="CR331" s="3"/>
      <c r="CS331" s="3"/>
      <c r="CT331" s="3"/>
      <c r="CU331" s="3"/>
      <c r="CV331" s="3"/>
      <c r="CW331" s="3"/>
      <c r="CX331" s="3"/>
      <c r="CY331" s="3"/>
      <c r="CZ331" s="3"/>
      <c r="DA331" s="3"/>
      <c r="DB331" s="3"/>
      <c r="DC331" s="3"/>
      <c r="DD331" s="3"/>
      <c r="DE331" s="3"/>
    </row>
    <row r="332" spans="2:109" ht="14.4" x14ac:dyDescent="0.3">
      <c r="B332" s="17"/>
      <c r="C332" s="17"/>
      <c r="D332" s="17"/>
      <c r="E332" s="17"/>
      <c r="F332" s="17"/>
      <c r="G332" s="17"/>
      <c r="H332" s="17"/>
      <c r="I332" s="17"/>
      <c r="J332" s="17"/>
      <c r="K332" s="63"/>
      <c r="L332" s="64"/>
      <c r="M332" s="64"/>
      <c r="N332" s="64"/>
      <c r="O332" s="64"/>
      <c r="P332" s="64"/>
      <c r="Q332" s="64"/>
      <c r="R332" s="64"/>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c r="CT332" s="3"/>
      <c r="CU332" s="3"/>
      <c r="CV332" s="3"/>
      <c r="CW332" s="3"/>
      <c r="CX332" s="3"/>
      <c r="CY332" s="3"/>
      <c r="CZ332" s="3"/>
      <c r="DA332" s="3"/>
      <c r="DB332" s="3"/>
      <c r="DC332" s="3"/>
      <c r="DD332" s="3"/>
      <c r="DE332" s="3"/>
    </row>
    <row r="333" spans="2:109" ht="14.4" x14ac:dyDescent="0.3">
      <c r="B333" s="17"/>
      <c r="C333" s="17"/>
      <c r="D333" s="17"/>
      <c r="E333" s="17"/>
      <c r="F333" s="17"/>
      <c r="G333" s="17"/>
      <c r="H333" s="17"/>
      <c r="I333" s="17"/>
      <c r="J333" s="17"/>
      <c r="K333" s="63"/>
      <c r="L333" s="64"/>
      <c r="M333" s="64"/>
      <c r="N333" s="64"/>
      <c r="O333" s="64"/>
      <c r="P333" s="64"/>
      <c r="Q333" s="64"/>
      <c r="R333" s="64"/>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c r="AY333" s="3"/>
      <c r="AZ333" s="3"/>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c r="CG333" s="3"/>
      <c r="CH333" s="3"/>
      <c r="CI333" s="3"/>
      <c r="CJ333" s="3"/>
      <c r="CK333" s="3"/>
      <c r="CL333" s="3"/>
      <c r="CM333" s="3"/>
      <c r="CN333" s="3"/>
      <c r="CO333" s="3"/>
      <c r="CP333" s="3"/>
      <c r="CQ333" s="3"/>
      <c r="CR333" s="3"/>
      <c r="CS333" s="3"/>
      <c r="CT333" s="3"/>
      <c r="CU333" s="3"/>
      <c r="CV333" s="3"/>
      <c r="CW333" s="3"/>
      <c r="CX333" s="3"/>
      <c r="CY333" s="3"/>
      <c r="CZ333" s="3"/>
      <c r="DA333" s="3"/>
      <c r="DB333" s="3"/>
      <c r="DC333" s="3"/>
      <c r="DD333" s="3"/>
      <c r="DE333" s="3"/>
    </row>
    <row r="334" spans="2:109" ht="14.4" x14ac:dyDescent="0.3">
      <c r="B334" s="17"/>
      <c r="C334" s="17"/>
      <c r="D334" s="17"/>
      <c r="E334" s="17"/>
      <c r="F334" s="17"/>
      <c r="G334" s="17"/>
      <c r="H334" s="17"/>
      <c r="I334" s="17"/>
      <c r="J334" s="17"/>
      <c r="K334" s="63"/>
      <c r="L334" s="64"/>
      <c r="M334" s="64"/>
      <c r="N334" s="64"/>
      <c r="O334" s="64"/>
      <c r="P334" s="64"/>
      <c r="Q334" s="64"/>
      <c r="R334" s="64"/>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c r="AY334" s="3"/>
      <c r="AZ334" s="3"/>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c r="CR334" s="3"/>
      <c r="CS334" s="3"/>
      <c r="CT334" s="3"/>
      <c r="CU334" s="3"/>
      <c r="CV334" s="3"/>
      <c r="CW334" s="3"/>
      <c r="CX334" s="3"/>
      <c r="CY334" s="3"/>
      <c r="CZ334" s="3"/>
      <c r="DA334" s="3"/>
      <c r="DB334" s="3"/>
      <c r="DC334" s="3"/>
      <c r="DD334" s="3"/>
      <c r="DE334" s="3"/>
    </row>
    <row r="335" spans="2:109" ht="14.4" x14ac:dyDescent="0.3">
      <c r="B335" s="17"/>
      <c r="C335" s="17"/>
      <c r="D335" s="17"/>
      <c r="E335" s="17"/>
      <c r="F335" s="17"/>
      <c r="G335" s="17"/>
      <c r="H335" s="17"/>
      <c r="I335" s="17"/>
      <c r="J335" s="17"/>
      <c r="K335" s="63"/>
      <c r="L335" s="64"/>
      <c r="M335" s="64"/>
      <c r="N335" s="64"/>
      <c r="O335" s="64"/>
      <c r="P335" s="64"/>
      <c r="Q335" s="64"/>
      <c r="R335" s="64"/>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c r="AY335" s="3"/>
      <c r="AZ335" s="3"/>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c r="CG335" s="3"/>
      <c r="CH335" s="3"/>
      <c r="CI335" s="3"/>
      <c r="CJ335" s="3"/>
      <c r="CK335" s="3"/>
      <c r="CL335" s="3"/>
      <c r="CM335" s="3"/>
      <c r="CN335" s="3"/>
      <c r="CO335" s="3"/>
      <c r="CP335" s="3"/>
      <c r="CQ335" s="3"/>
      <c r="CR335" s="3"/>
      <c r="CS335" s="3"/>
      <c r="CT335" s="3"/>
      <c r="CU335" s="3"/>
      <c r="CV335" s="3"/>
      <c r="CW335" s="3"/>
      <c r="CX335" s="3"/>
      <c r="CY335" s="3"/>
      <c r="CZ335" s="3"/>
      <c r="DA335" s="3"/>
      <c r="DB335" s="3"/>
      <c r="DC335" s="3"/>
      <c r="DD335" s="3"/>
      <c r="DE335" s="3"/>
    </row>
    <row r="336" spans="2:109" ht="14.4" x14ac:dyDescent="0.3">
      <c r="B336" s="17"/>
      <c r="C336" s="17"/>
      <c r="D336" s="17"/>
      <c r="E336" s="17"/>
      <c r="F336" s="17"/>
      <c r="G336" s="17"/>
      <c r="H336" s="17"/>
      <c r="I336" s="17"/>
      <c r="J336" s="17"/>
      <c r="K336" s="63"/>
      <c r="L336" s="64"/>
      <c r="M336" s="64"/>
      <c r="N336" s="64"/>
      <c r="O336" s="64"/>
      <c r="P336" s="64"/>
      <c r="Q336" s="64"/>
      <c r="R336" s="64"/>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c r="AY336" s="3"/>
      <c r="AZ336" s="3"/>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c r="CW336" s="3"/>
      <c r="CX336" s="3"/>
      <c r="CY336" s="3"/>
      <c r="CZ336" s="3"/>
      <c r="DA336" s="3"/>
      <c r="DB336" s="3"/>
      <c r="DC336" s="3"/>
      <c r="DD336" s="3"/>
      <c r="DE336" s="3"/>
    </row>
    <row r="337" spans="2:109" ht="14.4" x14ac:dyDescent="0.3">
      <c r="B337" s="17"/>
      <c r="C337" s="17"/>
      <c r="D337" s="17"/>
      <c r="E337" s="17"/>
      <c r="F337" s="17"/>
      <c r="G337" s="17"/>
      <c r="H337" s="17"/>
      <c r="I337" s="17"/>
      <c r="J337" s="17"/>
      <c r="K337" s="63"/>
      <c r="L337" s="64"/>
      <c r="M337" s="64"/>
      <c r="N337" s="64"/>
      <c r="O337" s="64"/>
      <c r="P337" s="64"/>
      <c r="Q337" s="64"/>
      <c r="R337" s="64"/>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c r="AY337" s="3"/>
      <c r="AZ337" s="3"/>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c r="CR337" s="3"/>
      <c r="CS337" s="3"/>
      <c r="CT337" s="3"/>
      <c r="CU337" s="3"/>
      <c r="CV337" s="3"/>
      <c r="CW337" s="3"/>
      <c r="CX337" s="3"/>
      <c r="CY337" s="3"/>
      <c r="CZ337" s="3"/>
      <c r="DA337" s="3"/>
      <c r="DB337" s="3"/>
      <c r="DC337" s="3"/>
      <c r="DD337" s="3"/>
      <c r="DE337" s="3"/>
    </row>
    <row r="338" spans="2:109" ht="14.4" x14ac:dyDescent="0.3">
      <c r="B338" s="17"/>
      <c r="C338" s="17"/>
      <c r="D338" s="17"/>
      <c r="E338" s="17"/>
      <c r="F338" s="17"/>
      <c r="G338" s="17"/>
      <c r="H338" s="17"/>
      <c r="I338" s="17"/>
      <c r="J338" s="17"/>
      <c r="K338" s="63"/>
      <c r="L338" s="64"/>
      <c r="M338" s="64"/>
      <c r="N338" s="64"/>
      <c r="O338" s="64"/>
      <c r="P338" s="64"/>
      <c r="Q338" s="64"/>
      <c r="R338" s="64"/>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3"/>
      <c r="AW338" s="3"/>
      <c r="AX338" s="3"/>
      <c r="AY338" s="3"/>
      <c r="AZ338" s="3"/>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c r="CG338" s="3"/>
      <c r="CH338" s="3"/>
      <c r="CI338" s="3"/>
      <c r="CJ338" s="3"/>
      <c r="CK338" s="3"/>
      <c r="CL338" s="3"/>
      <c r="CM338" s="3"/>
      <c r="CN338" s="3"/>
      <c r="CO338" s="3"/>
      <c r="CP338" s="3"/>
      <c r="CQ338" s="3"/>
      <c r="CR338" s="3"/>
      <c r="CS338" s="3"/>
      <c r="CT338" s="3"/>
      <c r="CU338" s="3"/>
      <c r="CV338" s="3"/>
      <c r="CW338" s="3"/>
      <c r="CX338" s="3"/>
      <c r="CY338" s="3"/>
      <c r="CZ338" s="3"/>
      <c r="DA338" s="3"/>
      <c r="DB338" s="3"/>
      <c r="DC338" s="3"/>
      <c r="DD338" s="3"/>
      <c r="DE338" s="3"/>
    </row>
    <row r="339" spans="2:109" ht="14.4" x14ac:dyDescent="0.3">
      <c r="B339" s="17"/>
      <c r="C339" s="17"/>
      <c r="D339" s="17"/>
      <c r="E339" s="17"/>
      <c r="F339" s="17"/>
      <c r="G339" s="17"/>
      <c r="H339" s="17"/>
      <c r="I339" s="17"/>
      <c r="J339" s="17"/>
      <c r="K339" s="63"/>
      <c r="L339" s="64"/>
      <c r="M339" s="64"/>
      <c r="N339" s="64"/>
      <c r="O339" s="64"/>
      <c r="P339" s="64"/>
      <c r="Q339" s="64"/>
      <c r="R339" s="64"/>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c r="AY339" s="3"/>
      <c r="AZ339" s="3"/>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c r="CR339" s="3"/>
      <c r="CS339" s="3"/>
      <c r="CT339" s="3"/>
      <c r="CU339" s="3"/>
      <c r="CV339" s="3"/>
      <c r="CW339" s="3"/>
      <c r="CX339" s="3"/>
      <c r="CY339" s="3"/>
      <c r="CZ339" s="3"/>
      <c r="DA339" s="3"/>
      <c r="DB339" s="3"/>
      <c r="DC339" s="3"/>
      <c r="DD339" s="3"/>
      <c r="DE339" s="3"/>
    </row>
    <row r="340" spans="2:109" ht="14.4" x14ac:dyDescent="0.3">
      <c r="B340" s="17"/>
      <c r="C340" s="17"/>
      <c r="D340" s="17"/>
      <c r="E340" s="17"/>
      <c r="F340" s="17"/>
      <c r="G340" s="17"/>
      <c r="H340" s="17"/>
      <c r="I340" s="17"/>
      <c r="J340" s="17"/>
      <c r="K340" s="63"/>
      <c r="L340" s="64"/>
      <c r="M340" s="64"/>
      <c r="N340" s="64"/>
      <c r="O340" s="64"/>
      <c r="P340" s="64"/>
      <c r="Q340" s="64"/>
      <c r="R340" s="64"/>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c r="AW340" s="3"/>
      <c r="AX340" s="3"/>
      <c r="AY340" s="3"/>
      <c r="AZ340" s="3"/>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c r="CF340" s="3"/>
      <c r="CG340" s="3"/>
      <c r="CH340" s="3"/>
      <c r="CI340" s="3"/>
      <c r="CJ340" s="3"/>
      <c r="CK340" s="3"/>
      <c r="CL340" s="3"/>
      <c r="CM340" s="3"/>
      <c r="CN340" s="3"/>
      <c r="CO340" s="3"/>
      <c r="CP340" s="3"/>
      <c r="CQ340" s="3"/>
      <c r="CR340" s="3"/>
      <c r="CS340" s="3"/>
      <c r="CT340" s="3"/>
      <c r="CU340" s="3"/>
      <c r="CV340" s="3"/>
      <c r="CW340" s="3"/>
      <c r="CX340" s="3"/>
      <c r="CY340" s="3"/>
      <c r="CZ340" s="3"/>
      <c r="DA340" s="3"/>
      <c r="DB340" s="3"/>
      <c r="DC340" s="3"/>
      <c r="DD340" s="3"/>
      <c r="DE340" s="3"/>
    </row>
    <row r="341" spans="2:109" ht="14.4" x14ac:dyDescent="0.3">
      <c r="B341" s="17"/>
      <c r="C341" s="17"/>
      <c r="D341" s="17"/>
      <c r="E341" s="17"/>
      <c r="F341" s="17"/>
      <c r="G341" s="17"/>
      <c r="H341" s="17"/>
      <c r="I341" s="17"/>
      <c r="J341" s="17"/>
      <c r="K341" s="63"/>
      <c r="L341" s="64"/>
      <c r="M341" s="64"/>
      <c r="N341" s="64"/>
      <c r="O341" s="64"/>
      <c r="P341" s="64"/>
      <c r="Q341" s="64"/>
      <c r="R341" s="64"/>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3"/>
      <c r="AW341" s="3"/>
      <c r="AX341" s="3"/>
      <c r="AY341" s="3"/>
      <c r="AZ341" s="3"/>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c r="CR341" s="3"/>
      <c r="CS341" s="3"/>
      <c r="CT341" s="3"/>
      <c r="CU341" s="3"/>
      <c r="CV341" s="3"/>
      <c r="CW341" s="3"/>
      <c r="CX341" s="3"/>
      <c r="CY341" s="3"/>
      <c r="CZ341" s="3"/>
      <c r="DA341" s="3"/>
      <c r="DB341" s="3"/>
      <c r="DC341" s="3"/>
      <c r="DD341" s="3"/>
      <c r="DE341" s="3"/>
    </row>
    <row r="342" spans="2:109" ht="14.4" x14ac:dyDescent="0.3">
      <c r="B342" s="17"/>
      <c r="C342" s="17"/>
      <c r="D342" s="17"/>
      <c r="E342" s="17"/>
      <c r="F342" s="17"/>
      <c r="G342" s="17"/>
      <c r="H342" s="17"/>
      <c r="I342" s="17"/>
      <c r="J342" s="17"/>
      <c r="K342" s="63"/>
      <c r="L342" s="64"/>
      <c r="M342" s="64"/>
      <c r="N342" s="64"/>
      <c r="O342" s="64"/>
      <c r="P342" s="64"/>
      <c r="Q342" s="64"/>
      <c r="R342" s="64"/>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c r="AW342" s="3"/>
      <c r="AX342" s="3"/>
      <c r="AY342" s="3"/>
      <c r="AZ342" s="3"/>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c r="CR342" s="3"/>
      <c r="CS342" s="3"/>
      <c r="CT342" s="3"/>
      <c r="CU342" s="3"/>
      <c r="CV342" s="3"/>
      <c r="CW342" s="3"/>
      <c r="CX342" s="3"/>
      <c r="CY342" s="3"/>
      <c r="CZ342" s="3"/>
      <c r="DA342" s="3"/>
      <c r="DB342" s="3"/>
      <c r="DC342" s="3"/>
      <c r="DD342" s="3"/>
      <c r="DE342" s="3"/>
    </row>
    <row r="343" spans="2:109" ht="14.4" x14ac:dyDescent="0.3">
      <c r="B343" s="17"/>
      <c r="C343" s="17"/>
      <c r="D343" s="17"/>
      <c r="E343" s="17"/>
      <c r="F343" s="17"/>
      <c r="G343" s="17"/>
      <c r="H343" s="17"/>
      <c r="I343" s="17"/>
      <c r="J343" s="17"/>
      <c r="K343" s="63"/>
      <c r="L343" s="64"/>
      <c r="M343" s="64"/>
      <c r="N343" s="64"/>
      <c r="O343" s="64"/>
      <c r="P343" s="64"/>
      <c r="Q343" s="64"/>
      <c r="R343" s="64"/>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c r="AU343" s="3"/>
      <c r="AV343" s="3"/>
      <c r="AW343" s="3"/>
      <c r="AX343" s="3"/>
      <c r="AY343" s="3"/>
      <c r="AZ343" s="3"/>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c r="CV343" s="3"/>
      <c r="CW343" s="3"/>
      <c r="CX343" s="3"/>
      <c r="CY343" s="3"/>
      <c r="CZ343" s="3"/>
      <c r="DA343" s="3"/>
      <c r="DB343" s="3"/>
      <c r="DC343" s="3"/>
      <c r="DD343" s="3"/>
      <c r="DE343" s="3"/>
    </row>
    <row r="344" spans="2:109" ht="14.4" x14ac:dyDescent="0.3">
      <c r="B344" s="17"/>
      <c r="C344" s="17"/>
      <c r="D344" s="17"/>
      <c r="E344" s="17"/>
      <c r="F344" s="17"/>
      <c r="G344" s="17"/>
      <c r="H344" s="17"/>
      <c r="I344" s="17"/>
      <c r="J344" s="17"/>
      <c r="K344" s="63"/>
      <c r="L344" s="64"/>
      <c r="M344" s="64"/>
      <c r="N344" s="64"/>
      <c r="O344" s="64"/>
      <c r="P344" s="64"/>
      <c r="Q344" s="64"/>
      <c r="R344" s="64"/>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3"/>
      <c r="AS344" s="3"/>
      <c r="AT344" s="3"/>
      <c r="AU344" s="3"/>
      <c r="AV344" s="3"/>
      <c r="AW344" s="3"/>
      <c r="AX344" s="3"/>
      <c r="AY344" s="3"/>
      <c r="AZ344" s="3"/>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c r="CR344" s="3"/>
      <c r="CS344" s="3"/>
      <c r="CT344" s="3"/>
      <c r="CU344" s="3"/>
      <c r="CV344" s="3"/>
      <c r="CW344" s="3"/>
      <c r="CX344" s="3"/>
      <c r="CY344" s="3"/>
      <c r="CZ344" s="3"/>
      <c r="DA344" s="3"/>
      <c r="DB344" s="3"/>
      <c r="DC344" s="3"/>
      <c r="DD344" s="3"/>
      <c r="DE344" s="3"/>
    </row>
    <row r="345" spans="2:109" ht="14.4" x14ac:dyDescent="0.3">
      <c r="B345" s="17"/>
      <c r="C345" s="17"/>
      <c r="D345" s="17"/>
      <c r="E345" s="17"/>
      <c r="F345" s="17"/>
      <c r="G345" s="17"/>
      <c r="H345" s="17"/>
      <c r="I345" s="17"/>
      <c r="J345" s="17"/>
      <c r="K345" s="63"/>
      <c r="L345" s="64"/>
      <c r="M345" s="64"/>
      <c r="N345" s="64"/>
      <c r="O345" s="64"/>
      <c r="P345" s="64"/>
      <c r="Q345" s="64"/>
      <c r="R345" s="64"/>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3"/>
      <c r="AS345" s="3"/>
      <c r="AT345" s="3"/>
      <c r="AU345" s="3"/>
      <c r="AV345" s="3"/>
      <c r="AW345" s="3"/>
      <c r="AX345" s="3"/>
      <c r="AY345" s="3"/>
      <c r="AZ345" s="3"/>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c r="CR345" s="3"/>
      <c r="CS345" s="3"/>
      <c r="CT345" s="3"/>
      <c r="CU345" s="3"/>
      <c r="CV345" s="3"/>
      <c r="CW345" s="3"/>
      <c r="CX345" s="3"/>
      <c r="CY345" s="3"/>
      <c r="CZ345" s="3"/>
      <c r="DA345" s="3"/>
      <c r="DB345" s="3"/>
      <c r="DC345" s="3"/>
      <c r="DD345" s="3"/>
      <c r="DE345" s="3"/>
    </row>
    <row r="346" spans="2:109" ht="14.4" x14ac:dyDescent="0.3">
      <c r="B346" s="17"/>
      <c r="C346" s="17"/>
      <c r="D346" s="17"/>
      <c r="E346" s="17"/>
      <c r="F346" s="17"/>
      <c r="G346" s="17"/>
      <c r="H346" s="17"/>
      <c r="I346" s="17"/>
      <c r="J346" s="17"/>
      <c r="K346" s="63"/>
      <c r="L346" s="64"/>
      <c r="M346" s="64"/>
      <c r="N346" s="64"/>
      <c r="O346" s="64"/>
      <c r="P346" s="64"/>
      <c r="Q346" s="64"/>
      <c r="R346" s="64"/>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c r="AU346" s="3"/>
      <c r="AV346" s="3"/>
      <c r="AW346" s="3"/>
      <c r="AX346" s="3"/>
      <c r="AY346" s="3"/>
      <c r="AZ346" s="3"/>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c r="CR346" s="3"/>
      <c r="CS346" s="3"/>
      <c r="CT346" s="3"/>
      <c r="CU346" s="3"/>
      <c r="CV346" s="3"/>
      <c r="CW346" s="3"/>
      <c r="CX346" s="3"/>
      <c r="CY346" s="3"/>
      <c r="CZ346" s="3"/>
      <c r="DA346" s="3"/>
      <c r="DB346" s="3"/>
      <c r="DC346" s="3"/>
      <c r="DD346" s="3"/>
      <c r="DE346" s="3"/>
    </row>
    <row r="347" spans="2:109" ht="14.4" x14ac:dyDescent="0.3">
      <c r="B347" s="17"/>
      <c r="C347" s="17"/>
      <c r="D347" s="17"/>
      <c r="E347" s="17"/>
      <c r="F347" s="17"/>
      <c r="G347" s="17"/>
      <c r="H347" s="17"/>
      <c r="I347" s="17"/>
      <c r="J347" s="17"/>
      <c r="K347" s="63"/>
      <c r="L347" s="64"/>
      <c r="M347" s="64"/>
      <c r="N347" s="64"/>
      <c r="O347" s="64"/>
      <c r="P347" s="64"/>
      <c r="Q347" s="64"/>
      <c r="R347" s="64"/>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c r="AU347" s="3"/>
      <c r="AV347" s="3"/>
      <c r="AW347" s="3"/>
      <c r="AX347" s="3"/>
      <c r="AY347" s="3"/>
      <c r="AZ347" s="3"/>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c r="CR347" s="3"/>
      <c r="CS347" s="3"/>
      <c r="CT347" s="3"/>
      <c r="CU347" s="3"/>
      <c r="CV347" s="3"/>
      <c r="CW347" s="3"/>
      <c r="CX347" s="3"/>
      <c r="CY347" s="3"/>
      <c r="CZ347" s="3"/>
      <c r="DA347" s="3"/>
      <c r="DB347" s="3"/>
      <c r="DC347" s="3"/>
      <c r="DD347" s="3"/>
      <c r="DE347" s="3"/>
    </row>
    <row r="348" spans="2:109" ht="14.4" x14ac:dyDescent="0.3">
      <c r="B348" s="17"/>
      <c r="C348" s="17"/>
      <c r="D348" s="17"/>
      <c r="E348" s="17"/>
      <c r="F348" s="17"/>
      <c r="G348" s="17"/>
      <c r="H348" s="17"/>
      <c r="I348" s="17"/>
      <c r="J348" s="17"/>
      <c r="K348" s="63"/>
      <c r="L348" s="64"/>
      <c r="M348" s="64"/>
      <c r="N348" s="64"/>
      <c r="O348" s="64"/>
      <c r="P348" s="64"/>
      <c r="Q348" s="64"/>
      <c r="R348" s="64"/>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3"/>
      <c r="AS348" s="3"/>
      <c r="AT348" s="3"/>
      <c r="AU348" s="3"/>
      <c r="AV348" s="3"/>
      <c r="AW348" s="3"/>
      <c r="AX348" s="3"/>
      <c r="AY348" s="3"/>
      <c r="AZ348" s="3"/>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c r="CR348" s="3"/>
      <c r="CS348" s="3"/>
      <c r="CT348" s="3"/>
      <c r="CU348" s="3"/>
      <c r="CV348" s="3"/>
      <c r="CW348" s="3"/>
      <c r="CX348" s="3"/>
      <c r="CY348" s="3"/>
      <c r="CZ348" s="3"/>
      <c r="DA348" s="3"/>
      <c r="DB348" s="3"/>
      <c r="DC348" s="3"/>
      <c r="DD348" s="3"/>
      <c r="DE348" s="3"/>
    </row>
    <row r="349" spans="2:109" ht="14.4" x14ac:dyDescent="0.3">
      <c r="B349" s="17"/>
      <c r="C349" s="17"/>
      <c r="D349" s="17"/>
      <c r="E349" s="17"/>
      <c r="F349" s="17"/>
      <c r="G349" s="17"/>
      <c r="H349" s="17"/>
      <c r="I349" s="17"/>
      <c r="J349" s="17"/>
      <c r="K349" s="63"/>
      <c r="L349" s="64"/>
      <c r="M349" s="64"/>
      <c r="N349" s="64"/>
      <c r="O349" s="64"/>
      <c r="P349" s="64"/>
      <c r="Q349" s="64"/>
      <c r="R349" s="64"/>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3"/>
      <c r="AS349" s="3"/>
      <c r="AT349" s="3"/>
      <c r="AU349" s="3"/>
      <c r="AV349" s="3"/>
      <c r="AW349" s="3"/>
      <c r="AX349" s="3"/>
      <c r="AY349" s="3"/>
      <c r="AZ349" s="3"/>
      <c r="BA349" s="3"/>
      <c r="BB349" s="3"/>
      <c r="BC349" s="3"/>
      <c r="BD349" s="3"/>
      <c r="BE349" s="3"/>
      <c r="BF349" s="3"/>
      <c r="BG349" s="3"/>
      <c r="BH349" s="3"/>
      <c r="BI349" s="3"/>
      <c r="BJ349" s="3"/>
      <c r="BK349" s="3"/>
      <c r="BL349" s="3"/>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c r="CR349" s="3"/>
      <c r="CS349" s="3"/>
      <c r="CT349" s="3"/>
      <c r="CU349" s="3"/>
      <c r="CV349" s="3"/>
      <c r="CW349" s="3"/>
      <c r="CX349" s="3"/>
      <c r="CY349" s="3"/>
      <c r="CZ349" s="3"/>
      <c r="DA349" s="3"/>
      <c r="DB349" s="3"/>
      <c r="DC349" s="3"/>
      <c r="DD349" s="3"/>
      <c r="DE349" s="3"/>
    </row>
    <row r="350" spans="2:109" ht="14.4" x14ac:dyDescent="0.3">
      <c r="B350" s="17"/>
      <c r="C350" s="17"/>
      <c r="D350" s="17"/>
      <c r="E350" s="17"/>
      <c r="F350" s="17"/>
      <c r="G350" s="17"/>
      <c r="H350" s="17"/>
      <c r="I350" s="17"/>
      <c r="J350" s="17"/>
      <c r="K350" s="63"/>
      <c r="L350" s="64"/>
      <c r="M350" s="64"/>
      <c r="N350" s="64"/>
      <c r="O350" s="64"/>
      <c r="P350" s="64"/>
      <c r="Q350" s="64"/>
      <c r="R350" s="64"/>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3"/>
      <c r="AS350" s="3"/>
      <c r="AT350" s="3"/>
      <c r="AU350" s="3"/>
      <c r="AV350" s="3"/>
      <c r="AW350" s="3"/>
      <c r="AX350" s="3"/>
      <c r="AY350" s="3"/>
      <c r="AZ350" s="3"/>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c r="CW350" s="3"/>
      <c r="CX350" s="3"/>
      <c r="CY350" s="3"/>
      <c r="CZ350" s="3"/>
      <c r="DA350" s="3"/>
      <c r="DB350" s="3"/>
      <c r="DC350" s="3"/>
      <c r="DD350" s="3"/>
      <c r="DE350" s="3"/>
    </row>
    <row r="351" spans="2:109" ht="14.4" x14ac:dyDescent="0.3">
      <c r="B351" s="17"/>
      <c r="C351" s="17"/>
      <c r="D351" s="17"/>
      <c r="E351" s="17"/>
      <c r="F351" s="17"/>
      <c r="G351" s="17"/>
      <c r="H351" s="17"/>
      <c r="I351" s="17"/>
      <c r="J351" s="17"/>
      <c r="K351" s="63"/>
      <c r="L351" s="64"/>
      <c r="M351" s="64"/>
      <c r="N351" s="64"/>
      <c r="O351" s="64"/>
      <c r="P351" s="64"/>
      <c r="Q351" s="64"/>
      <c r="R351" s="64"/>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3"/>
      <c r="AS351" s="3"/>
      <c r="AT351" s="3"/>
      <c r="AU351" s="3"/>
      <c r="AV351" s="3"/>
      <c r="AW351" s="3"/>
      <c r="AX351" s="3"/>
      <c r="AY351" s="3"/>
      <c r="AZ351" s="3"/>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c r="CR351" s="3"/>
      <c r="CS351" s="3"/>
      <c r="CT351" s="3"/>
      <c r="CU351" s="3"/>
      <c r="CV351" s="3"/>
      <c r="CW351" s="3"/>
      <c r="CX351" s="3"/>
      <c r="CY351" s="3"/>
      <c r="CZ351" s="3"/>
      <c r="DA351" s="3"/>
      <c r="DB351" s="3"/>
      <c r="DC351" s="3"/>
      <c r="DD351" s="3"/>
      <c r="DE351" s="3"/>
    </row>
    <row r="352" spans="2:109" ht="14.4" x14ac:dyDescent="0.3">
      <c r="B352" s="17"/>
      <c r="C352" s="17"/>
      <c r="D352" s="17"/>
      <c r="E352" s="17"/>
      <c r="F352" s="17"/>
      <c r="G352" s="17"/>
      <c r="H352" s="17"/>
      <c r="I352" s="17"/>
      <c r="J352" s="17"/>
      <c r="K352" s="63"/>
      <c r="L352" s="64"/>
      <c r="M352" s="64"/>
      <c r="N352" s="64"/>
      <c r="O352" s="64"/>
      <c r="P352" s="64"/>
      <c r="Q352" s="64"/>
      <c r="R352" s="64"/>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3"/>
      <c r="AW352" s="3"/>
      <c r="AX352" s="3"/>
      <c r="AY352" s="3"/>
      <c r="AZ352" s="3"/>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c r="CW352" s="3"/>
      <c r="CX352" s="3"/>
      <c r="CY352" s="3"/>
      <c r="CZ352" s="3"/>
      <c r="DA352" s="3"/>
      <c r="DB352" s="3"/>
      <c r="DC352" s="3"/>
      <c r="DD352" s="3"/>
      <c r="DE352" s="3"/>
    </row>
    <row r="353" spans="2:109" ht="14.4" x14ac:dyDescent="0.3">
      <c r="B353" s="17"/>
      <c r="C353" s="17"/>
      <c r="D353" s="17"/>
      <c r="E353" s="17"/>
      <c r="F353" s="17"/>
      <c r="G353" s="17"/>
      <c r="H353" s="17"/>
      <c r="I353" s="17"/>
      <c r="J353" s="17"/>
      <c r="K353" s="63"/>
      <c r="L353" s="64"/>
      <c r="M353" s="64"/>
      <c r="N353" s="64"/>
      <c r="O353" s="64"/>
      <c r="P353" s="64"/>
      <c r="Q353" s="64"/>
      <c r="R353" s="64"/>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3"/>
      <c r="AW353" s="3"/>
      <c r="AX353" s="3"/>
      <c r="AY353" s="3"/>
      <c r="AZ353" s="3"/>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c r="CW353" s="3"/>
      <c r="CX353" s="3"/>
      <c r="CY353" s="3"/>
      <c r="CZ353" s="3"/>
      <c r="DA353" s="3"/>
      <c r="DB353" s="3"/>
      <c r="DC353" s="3"/>
      <c r="DD353" s="3"/>
      <c r="DE353" s="3"/>
    </row>
    <row r="354" spans="2:109" ht="14.4" x14ac:dyDescent="0.3">
      <c r="B354" s="17"/>
      <c r="C354" s="17"/>
      <c r="D354" s="17"/>
      <c r="E354" s="17"/>
      <c r="F354" s="17"/>
      <c r="G354" s="17"/>
      <c r="H354" s="17"/>
      <c r="I354" s="17"/>
      <c r="J354" s="17"/>
      <c r="K354" s="63"/>
      <c r="L354" s="64"/>
      <c r="M354" s="64"/>
      <c r="N354" s="64"/>
      <c r="O354" s="64"/>
      <c r="P354" s="64"/>
      <c r="Q354" s="64"/>
      <c r="R354" s="64"/>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3"/>
      <c r="AW354" s="3"/>
      <c r="AX354" s="3"/>
      <c r="AY354" s="3"/>
      <c r="AZ354" s="3"/>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c r="CW354" s="3"/>
      <c r="CX354" s="3"/>
      <c r="CY354" s="3"/>
      <c r="CZ354" s="3"/>
      <c r="DA354" s="3"/>
      <c r="DB354" s="3"/>
      <c r="DC354" s="3"/>
      <c r="DD354" s="3"/>
      <c r="DE354" s="3"/>
    </row>
    <row r="355" spans="2:109" ht="14.4" x14ac:dyDescent="0.3">
      <c r="B355" s="17"/>
      <c r="C355" s="17"/>
      <c r="D355" s="17"/>
      <c r="E355" s="17"/>
      <c r="F355" s="17"/>
      <c r="G355" s="17"/>
      <c r="H355" s="17"/>
      <c r="I355" s="17"/>
      <c r="J355" s="17"/>
      <c r="K355" s="63"/>
      <c r="L355" s="64"/>
      <c r="M355" s="64"/>
      <c r="N355" s="64"/>
      <c r="O355" s="64"/>
      <c r="P355" s="64"/>
      <c r="Q355" s="64"/>
      <c r="R355" s="64"/>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c r="AU355" s="3"/>
      <c r="AV355" s="3"/>
      <c r="AW355" s="3"/>
      <c r="AX355" s="3"/>
      <c r="AY355" s="3"/>
      <c r="AZ355" s="3"/>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c r="CW355" s="3"/>
      <c r="CX355" s="3"/>
      <c r="CY355" s="3"/>
      <c r="CZ355" s="3"/>
      <c r="DA355" s="3"/>
      <c r="DB355" s="3"/>
      <c r="DC355" s="3"/>
      <c r="DD355" s="3"/>
      <c r="DE355" s="3"/>
    </row>
    <row r="356" spans="2:109" ht="14.4" x14ac:dyDescent="0.3">
      <c r="B356" s="17"/>
      <c r="C356" s="17"/>
      <c r="D356" s="17"/>
      <c r="E356" s="17"/>
      <c r="F356" s="17"/>
      <c r="G356" s="17"/>
      <c r="H356" s="17"/>
      <c r="I356" s="17"/>
      <c r="J356" s="17"/>
      <c r="K356" s="63"/>
      <c r="L356" s="64"/>
      <c r="M356" s="64"/>
      <c r="N356" s="64"/>
      <c r="O356" s="64"/>
      <c r="P356" s="64"/>
      <c r="Q356" s="64"/>
      <c r="R356" s="64"/>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c r="AU356" s="3"/>
      <c r="AV356" s="3"/>
      <c r="AW356" s="3"/>
      <c r="AX356" s="3"/>
      <c r="AY356" s="3"/>
      <c r="AZ356" s="3"/>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c r="CW356" s="3"/>
      <c r="CX356" s="3"/>
      <c r="CY356" s="3"/>
      <c r="CZ356" s="3"/>
      <c r="DA356" s="3"/>
      <c r="DB356" s="3"/>
      <c r="DC356" s="3"/>
      <c r="DD356" s="3"/>
      <c r="DE356" s="3"/>
    </row>
    <row r="357" spans="2:109" ht="14.4" x14ac:dyDescent="0.3">
      <c r="B357" s="17"/>
      <c r="C357" s="17"/>
      <c r="D357" s="17"/>
      <c r="E357" s="17"/>
      <c r="F357" s="17"/>
      <c r="G357" s="17"/>
      <c r="H357" s="17"/>
      <c r="I357" s="17"/>
      <c r="J357" s="17"/>
      <c r="K357" s="63"/>
      <c r="L357" s="64"/>
      <c r="M357" s="64"/>
      <c r="N357" s="64"/>
      <c r="O357" s="64"/>
      <c r="P357" s="64"/>
      <c r="Q357" s="64"/>
      <c r="R357" s="64"/>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c r="AU357" s="3"/>
      <c r="AV357" s="3"/>
      <c r="AW357" s="3"/>
      <c r="AX357" s="3"/>
      <c r="AY357" s="3"/>
      <c r="AZ357" s="3"/>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c r="CW357" s="3"/>
      <c r="CX357" s="3"/>
      <c r="CY357" s="3"/>
      <c r="CZ357" s="3"/>
      <c r="DA357" s="3"/>
      <c r="DB357" s="3"/>
      <c r="DC357" s="3"/>
      <c r="DD357" s="3"/>
      <c r="DE357" s="3"/>
    </row>
    <row r="358" spans="2:109" ht="14.4" x14ac:dyDescent="0.3">
      <c r="B358" s="17"/>
      <c r="C358" s="17"/>
      <c r="D358" s="17"/>
      <c r="E358" s="17"/>
      <c r="F358" s="17"/>
      <c r="G358" s="17"/>
      <c r="H358" s="17"/>
      <c r="I358" s="17"/>
      <c r="J358" s="17"/>
      <c r="K358" s="63"/>
      <c r="L358" s="64"/>
      <c r="M358" s="64"/>
      <c r="N358" s="64"/>
      <c r="O358" s="64"/>
      <c r="P358" s="64"/>
      <c r="Q358" s="64"/>
      <c r="R358" s="64"/>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c r="AU358" s="3"/>
      <c r="AV358" s="3"/>
      <c r="AW358" s="3"/>
      <c r="AX358" s="3"/>
      <c r="AY358" s="3"/>
      <c r="AZ358" s="3"/>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c r="CW358" s="3"/>
      <c r="CX358" s="3"/>
      <c r="CY358" s="3"/>
      <c r="CZ358" s="3"/>
      <c r="DA358" s="3"/>
      <c r="DB358" s="3"/>
      <c r="DC358" s="3"/>
      <c r="DD358" s="3"/>
      <c r="DE358" s="3"/>
    </row>
    <row r="359" spans="2:109" ht="14.4" x14ac:dyDescent="0.3">
      <c r="B359" s="17"/>
      <c r="C359" s="17"/>
      <c r="D359" s="17"/>
      <c r="E359" s="17"/>
      <c r="F359" s="17"/>
      <c r="G359" s="17"/>
      <c r="H359" s="17"/>
      <c r="I359" s="17"/>
      <c r="J359" s="17"/>
      <c r="K359" s="63"/>
      <c r="L359" s="64"/>
      <c r="M359" s="64"/>
      <c r="N359" s="64"/>
      <c r="O359" s="64"/>
      <c r="P359" s="64"/>
      <c r="Q359" s="64"/>
      <c r="R359" s="64"/>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3"/>
      <c r="AW359" s="3"/>
      <c r="AX359" s="3"/>
      <c r="AY359" s="3"/>
      <c r="AZ359" s="3"/>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c r="CW359" s="3"/>
      <c r="CX359" s="3"/>
      <c r="CY359" s="3"/>
      <c r="CZ359" s="3"/>
      <c r="DA359" s="3"/>
      <c r="DB359" s="3"/>
      <c r="DC359" s="3"/>
      <c r="DD359" s="3"/>
      <c r="DE359" s="3"/>
    </row>
    <row r="360" spans="2:109" ht="14.4" x14ac:dyDescent="0.3">
      <c r="B360" s="17"/>
      <c r="C360" s="17"/>
      <c r="D360" s="17"/>
      <c r="E360" s="17"/>
      <c r="F360" s="17"/>
      <c r="G360" s="17"/>
      <c r="H360" s="17"/>
      <c r="I360" s="17"/>
      <c r="J360" s="17"/>
      <c r="K360" s="63"/>
      <c r="L360" s="64"/>
      <c r="M360" s="64"/>
      <c r="N360" s="64"/>
      <c r="O360" s="64"/>
      <c r="P360" s="64"/>
      <c r="Q360" s="64"/>
      <c r="R360" s="64"/>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c r="AU360" s="3"/>
      <c r="AV360" s="3"/>
      <c r="AW360" s="3"/>
      <c r="AX360" s="3"/>
      <c r="AY360" s="3"/>
      <c r="AZ360" s="3"/>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c r="CW360" s="3"/>
      <c r="CX360" s="3"/>
      <c r="CY360" s="3"/>
      <c r="CZ360" s="3"/>
      <c r="DA360" s="3"/>
      <c r="DB360" s="3"/>
      <c r="DC360" s="3"/>
      <c r="DD360" s="3"/>
      <c r="DE360" s="3"/>
    </row>
    <row r="361" spans="2:109" ht="14.4" x14ac:dyDescent="0.3">
      <c r="B361" s="17"/>
      <c r="C361" s="17"/>
      <c r="D361" s="17"/>
      <c r="E361" s="17"/>
      <c r="F361" s="17"/>
      <c r="G361" s="17"/>
      <c r="H361" s="17"/>
      <c r="I361" s="17"/>
      <c r="J361" s="17"/>
      <c r="K361" s="63"/>
      <c r="L361" s="64"/>
      <c r="M361" s="64"/>
      <c r="N361" s="64"/>
      <c r="O361" s="64"/>
      <c r="P361" s="64"/>
      <c r="Q361" s="64"/>
      <c r="R361" s="64"/>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c r="AU361" s="3"/>
      <c r="AV361" s="3"/>
      <c r="AW361" s="3"/>
      <c r="AX361" s="3"/>
      <c r="AY361" s="3"/>
      <c r="AZ361" s="3"/>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c r="CR361" s="3"/>
      <c r="CS361" s="3"/>
      <c r="CT361" s="3"/>
      <c r="CU361" s="3"/>
      <c r="CV361" s="3"/>
      <c r="CW361" s="3"/>
      <c r="CX361" s="3"/>
      <c r="CY361" s="3"/>
      <c r="CZ361" s="3"/>
      <c r="DA361" s="3"/>
      <c r="DB361" s="3"/>
      <c r="DC361" s="3"/>
      <c r="DD361" s="3"/>
      <c r="DE361" s="3"/>
    </row>
    <row r="362" spans="2:109" ht="14.4" x14ac:dyDescent="0.3">
      <c r="B362" s="17"/>
      <c r="C362" s="17"/>
      <c r="D362" s="17"/>
      <c r="E362" s="17"/>
      <c r="F362" s="17"/>
      <c r="G362" s="17"/>
      <c r="H362" s="17"/>
      <c r="I362" s="17"/>
      <c r="J362" s="17"/>
      <c r="K362" s="63"/>
      <c r="L362" s="64"/>
      <c r="M362" s="64"/>
      <c r="N362" s="64"/>
      <c r="O362" s="64"/>
      <c r="P362" s="64"/>
      <c r="Q362" s="64"/>
      <c r="R362" s="64"/>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3"/>
      <c r="AW362" s="3"/>
      <c r="AX362" s="3"/>
      <c r="AY362" s="3"/>
      <c r="AZ362" s="3"/>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c r="CS362" s="3"/>
      <c r="CT362" s="3"/>
      <c r="CU362" s="3"/>
      <c r="CV362" s="3"/>
      <c r="CW362" s="3"/>
      <c r="CX362" s="3"/>
      <c r="CY362" s="3"/>
      <c r="CZ362" s="3"/>
      <c r="DA362" s="3"/>
      <c r="DB362" s="3"/>
      <c r="DC362" s="3"/>
      <c r="DD362" s="3"/>
      <c r="DE362" s="3"/>
    </row>
    <row r="363" spans="2:109" ht="14.4" x14ac:dyDescent="0.3">
      <c r="B363" s="17"/>
      <c r="C363" s="17"/>
      <c r="D363" s="17"/>
      <c r="E363" s="17"/>
      <c r="F363" s="17"/>
      <c r="G363" s="17"/>
      <c r="H363" s="17"/>
      <c r="I363" s="17"/>
      <c r="J363" s="17"/>
      <c r="K363" s="63"/>
      <c r="L363" s="64"/>
      <c r="M363" s="64"/>
      <c r="N363" s="64"/>
      <c r="O363" s="64"/>
      <c r="P363" s="64"/>
      <c r="Q363" s="64"/>
      <c r="R363" s="64"/>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3"/>
      <c r="AS363" s="3"/>
      <c r="AT363" s="3"/>
      <c r="AU363" s="3"/>
      <c r="AV363" s="3"/>
      <c r="AW363" s="3"/>
      <c r="AX363" s="3"/>
      <c r="AY363" s="3"/>
      <c r="AZ363" s="3"/>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c r="CR363" s="3"/>
      <c r="CS363" s="3"/>
      <c r="CT363" s="3"/>
      <c r="CU363" s="3"/>
      <c r="CV363" s="3"/>
      <c r="CW363" s="3"/>
      <c r="CX363" s="3"/>
      <c r="CY363" s="3"/>
      <c r="CZ363" s="3"/>
      <c r="DA363" s="3"/>
      <c r="DB363" s="3"/>
      <c r="DC363" s="3"/>
      <c r="DD363" s="3"/>
      <c r="DE363" s="3"/>
    </row>
    <row r="364" spans="2:109" ht="14.4" x14ac:dyDescent="0.3">
      <c r="B364" s="17"/>
      <c r="C364" s="17"/>
      <c r="D364" s="17"/>
      <c r="E364" s="17"/>
      <c r="F364" s="17"/>
      <c r="G364" s="17"/>
      <c r="H364" s="17"/>
      <c r="I364" s="17"/>
      <c r="J364" s="17"/>
      <c r="K364" s="63"/>
      <c r="L364" s="64"/>
      <c r="M364" s="64"/>
      <c r="N364" s="64"/>
      <c r="O364" s="64"/>
      <c r="P364" s="64"/>
      <c r="Q364" s="64"/>
      <c r="R364" s="64"/>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c r="AU364" s="3"/>
      <c r="AV364" s="3"/>
      <c r="AW364" s="3"/>
      <c r="AX364" s="3"/>
      <c r="AY364" s="3"/>
      <c r="AZ364" s="3"/>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c r="CQ364" s="3"/>
      <c r="CR364" s="3"/>
      <c r="CS364" s="3"/>
      <c r="CT364" s="3"/>
      <c r="CU364" s="3"/>
      <c r="CV364" s="3"/>
      <c r="CW364" s="3"/>
      <c r="CX364" s="3"/>
      <c r="CY364" s="3"/>
      <c r="CZ364" s="3"/>
      <c r="DA364" s="3"/>
      <c r="DB364" s="3"/>
      <c r="DC364" s="3"/>
      <c r="DD364" s="3"/>
      <c r="DE364" s="3"/>
    </row>
    <row r="365" spans="2:109" ht="14.4" x14ac:dyDescent="0.3">
      <c r="B365" s="17"/>
      <c r="C365" s="17"/>
      <c r="D365" s="17"/>
      <c r="E365" s="17"/>
      <c r="F365" s="17"/>
      <c r="G365" s="17"/>
      <c r="H365" s="17"/>
      <c r="I365" s="17"/>
      <c r="J365" s="17"/>
      <c r="K365" s="63"/>
      <c r="L365" s="64"/>
      <c r="M365" s="64"/>
      <c r="N365" s="64"/>
      <c r="O365" s="64"/>
      <c r="P365" s="64"/>
      <c r="Q365" s="64"/>
      <c r="R365" s="64"/>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3"/>
      <c r="AS365" s="3"/>
      <c r="AT365" s="3"/>
      <c r="AU365" s="3"/>
      <c r="AV365" s="3"/>
      <c r="AW365" s="3"/>
      <c r="AX365" s="3"/>
      <c r="AY365" s="3"/>
      <c r="AZ365" s="3"/>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c r="CR365" s="3"/>
      <c r="CS365" s="3"/>
      <c r="CT365" s="3"/>
      <c r="CU365" s="3"/>
      <c r="CV365" s="3"/>
      <c r="CW365" s="3"/>
      <c r="CX365" s="3"/>
      <c r="CY365" s="3"/>
      <c r="CZ365" s="3"/>
      <c r="DA365" s="3"/>
      <c r="DB365" s="3"/>
      <c r="DC365" s="3"/>
      <c r="DD365" s="3"/>
      <c r="DE365" s="3"/>
    </row>
    <row r="366" spans="2:109" x14ac:dyDescent="0.25">
      <c r="K366" s="15"/>
      <c r="L366" s="9"/>
      <c r="M366" s="9"/>
      <c r="N366" s="9"/>
      <c r="O366" s="9"/>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3"/>
      <c r="AS366" s="3"/>
      <c r="AT366" s="3"/>
      <c r="AU366" s="3"/>
      <c r="AV366" s="3"/>
      <c r="AW366" s="3"/>
      <c r="AX366" s="3"/>
      <c r="AY366" s="3"/>
      <c r="AZ366" s="3"/>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c r="CR366" s="3"/>
      <c r="CS366" s="3"/>
      <c r="CT366" s="3"/>
      <c r="CU366" s="3"/>
      <c r="CV366" s="3"/>
      <c r="CW366" s="3"/>
      <c r="CX366" s="3"/>
      <c r="CY366" s="3"/>
      <c r="CZ366" s="3"/>
      <c r="DA366" s="3"/>
      <c r="DB366" s="3"/>
      <c r="DC366" s="3"/>
      <c r="DD366" s="3"/>
      <c r="DE366" s="3"/>
    </row>
    <row r="367" spans="2:109" x14ac:dyDescent="0.25">
      <c r="K367" s="15"/>
      <c r="L367" s="9"/>
      <c r="M367" s="9"/>
      <c r="N367" s="9"/>
      <c r="O367" s="9"/>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3"/>
      <c r="AS367" s="3"/>
      <c r="AT367" s="3"/>
      <c r="AU367" s="3"/>
      <c r="AV367" s="3"/>
      <c r="AW367" s="3"/>
      <c r="AX367" s="3"/>
      <c r="AY367" s="3"/>
      <c r="AZ367" s="3"/>
      <c r="BA367" s="3"/>
      <c r="BB367" s="3"/>
      <c r="BC367" s="3"/>
      <c r="BD367" s="3"/>
      <c r="BE367" s="3"/>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c r="CR367" s="3"/>
      <c r="CS367" s="3"/>
      <c r="CT367" s="3"/>
      <c r="CU367" s="3"/>
      <c r="CV367" s="3"/>
      <c r="CW367" s="3"/>
      <c r="CX367" s="3"/>
      <c r="CY367" s="3"/>
      <c r="CZ367" s="3"/>
      <c r="DA367" s="3"/>
      <c r="DB367" s="3"/>
      <c r="DC367" s="3"/>
      <c r="DD367" s="3"/>
      <c r="DE367" s="3"/>
    </row>
    <row r="368" spans="2:109" x14ac:dyDescent="0.25">
      <c r="K368" s="15"/>
      <c r="L368" s="9"/>
      <c r="M368" s="9"/>
      <c r="N368" s="9"/>
      <c r="O368" s="9"/>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c r="AU368" s="3"/>
      <c r="AV368" s="3"/>
      <c r="AW368" s="3"/>
      <c r="AX368" s="3"/>
      <c r="AY368" s="3"/>
      <c r="AZ368" s="3"/>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c r="CR368" s="3"/>
      <c r="CS368" s="3"/>
      <c r="CT368" s="3"/>
      <c r="CU368" s="3"/>
      <c r="CV368" s="3"/>
      <c r="CW368" s="3"/>
      <c r="CX368" s="3"/>
      <c r="CY368" s="3"/>
      <c r="CZ368" s="3"/>
      <c r="DA368" s="3"/>
      <c r="DB368" s="3"/>
      <c r="DC368" s="3"/>
      <c r="DD368" s="3"/>
      <c r="DE368" s="3"/>
    </row>
    <row r="369" spans="11:109" x14ac:dyDescent="0.25">
      <c r="K369" s="15"/>
      <c r="L369" s="9"/>
      <c r="M369" s="9"/>
      <c r="N369" s="9"/>
      <c r="O369" s="9"/>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c r="AU369" s="3"/>
      <c r="AV369" s="3"/>
      <c r="AW369" s="3"/>
      <c r="AX369" s="3"/>
      <c r="AY369" s="3"/>
      <c r="AZ369" s="3"/>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c r="CS369" s="3"/>
      <c r="CT369" s="3"/>
      <c r="CU369" s="3"/>
      <c r="CV369" s="3"/>
      <c r="CW369" s="3"/>
      <c r="CX369" s="3"/>
      <c r="CY369" s="3"/>
      <c r="CZ369" s="3"/>
      <c r="DA369" s="3"/>
      <c r="DB369" s="3"/>
      <c r="DC369" s="3"/>
      <c r="DD369" s="3"/>
      <c r="DE369" s="3"/>
    </row>
    <row r="370" spans="11:109" x14ac:dyDescent="0.25">
      <c r="K370" s="15"/>
      <c r="L370" s="9"/>
      <c r="M370" s="9"/>
      <c r="N370" s="9"/>
      <c r="O370" s="9"/>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3"/>
      <c r="AW370" s="3"/>
      <c r="AX370" s="3"/>
      <c r="AY370" s="3"/>
      <c r="AZ370" s="3"/>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c r="CS370" s="3"/>
      <c r="CT370" s="3"/>
      <c r="CU370" s="3"/>
      <c r="CV370" s="3"/>
      <c r="CW370" s="3"/>
      <c r="CX370" s="3"/>
      <c r="CY370" s="3"/>
      <c r="CZ370" s="3"/>
      <c r="DA370" s="3"/>
      <c r="DB370" s="3"/>
      <c r="DC370" s="3"/>
      <c r="DD370" s="3"/>
      <c r="DE370" s="3"/>
    </row>
    <row r="371" spans="11:109" x14ac:dyDescent="0.25">
      <c r="K371" s="15"/>
      <c r="L371" s="9"/>
      <c r="M371" s="9"/>
      <c r="N371" s="9"/>
      <c r="O371" s="9"/>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c r="AU371" s="3"/>
      <c r="AV371" s="3"/>
      <c r="AW371" s="3"/>
      <c r="AX371" s="3"/>
      <c r="AY371" s="3"/>
      <c r="AZ371" s="3"/>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c r="CS371" s="3"/>
      <c r="CT371" s="3"/>
      <c r="CU371" s="3"/>
      <c r="CV371" s="3"/>
      <c r="CW371" s="3"/>
      <c r="CX371" s="3"/>
      <c r="CY371" s="3"/>
      <c r="CZ371" s="3"/>
      <c r="DA371" s="3"/>
      <c r="DB371" s="3"/>
      <c r="DC371" s="3"/>
      <c r="DD371" s="3"/>
      <c r="DE371" s="3"/>
    </row>
    <row r="372" spans="11:109" x14ac:dyDescent="0.25">
      <c r="K372" s="15"/>
      <c r="L372" s="9"/>
      <c r="M372" s="9"/>
      <c r="N372" s="9"/>
      <c r="O372" s="9"/>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3"/>
      <c r="AW372" s="3"/>
      <c r="AX372" s="3"/>
      <c r="AY372" s="3"/>
      <c r="AZ372" s="3"/>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c r="CS372" s="3"/>
      <c r="CT372" s="3"/>
      <c r="CU372" s="3"/>
      <c r="CV372" s="3"/>
      <c r="CW372" s="3"/>
      <c r="CX372" s="3"/>
      <c r="CY372" s="3"/>
      <c r="CZ372" s="3"/>
      <c r="DA372" s="3"/>
      <c r="DB372" s="3"/>
      <c r="DC372" s="3"/>
      <c r="DD372" s="3"/>
      <c r="DE372" s="3"/>
    </row>
    <row r="373" spans="11:109" x14ac:dyDescent="0.25">
      <c r="K373" s="15"/>
      <c r="L373" s="9"/>
      <c r="M373" s="9"/>
      <c r="N373" s="9"/>
      <c r="O373" s="9"/>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c r="AU373" s="3"/>
      <c r="AV373" s="3"/>
      <c r="AW373" s="3"/>
      <c r="AX373" s="3"/>
      <c r="AY373" s="3"/>
      <c r="AZ373" s="3"/>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c r="CR373" s="3"/>
      <c r="CS373" s="3"/>
      <c r="CT373" s="3"/>
      <c r="CU373" s="3"/>
      <c r="CV373" s="3"/>
      <c r="CW373" s="3"/>
      <c r="CX373" s="3"/>
      <c r="CY373" s="3"/>
      <c r="CZ373" s="3"/>
      <c r="DA373" s="3"/>
      <c r="DB373" s="3"/>
      <c r="DC373" s="3"/>
      <c r="DD373" s="3"/>
      <c r="DE373" s="3"/>
    </row>
    <row r="374" spans="11:109" x14ac:dyDescent="0.25">
      <c r="K374" s="15"/>
      <c r="L374" s="9"/>
      <c r="M374" s="9"/>
      <c r="N374" s="9"/>
      <c r="O374" s="9"/>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c r="AU374" s="3"/>
      <c r="AV374" s="3"/>
      <c r="AW374" s="3"/>
      <c r="AX374" s="3"/>
      <c r="AY374" s="3"/>
      <c r="AZ374" s="3"/>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c r="CR374" s="3"/>
      <c r="CS374" s="3"/>
      <c r="CT374" s="3"/>
      <c r="CU374" s="3"/>
      <c r="CV374" s="3"/>
      <c r="CW374" s="3"/>
      <c r="CX374" s="3"/>
      <c r="CY374" s="3"/>
      <c r="CZ374" s="3"/>
      <c r="DA374" s="3"/>
      <c r="DB374" s="3"/>
      <c r="DC374" s="3"/>
      <c r="DD374" s="3"/>
      <c r="DE374" s="3"/>
    </row>
    <row r="375" spans="11:109" x14ac:dyDescent="0.25">
      <c r="K375" s="15"/>
      <c r="L375" s="9"/>
      <c r="M375" s="9"/>
      <c r="N375" s="9"/>
      <c r="O375" s="9"/>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3"/>
      <c r="AW375" s="3"/>
      <c r="AX375" s="3"/>
      <c r="AY375" s="3"/>
      <c r="AZ375" s="3"/>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c r="CS375" s="3"/>
      <c r="CT375" s="3"/>
      <c r="CU375" s="3"/>
      <c r="CV375" s="3"/>
      <c r="CW375" s="3"/>
      <c r="CX375" s="3"/>
      <c r="CY375" s="3"/>
      <c r="CZ375" s="3"/>
      <c r="DA375" s="3"/>
      <c r="DB375" s="3"/>
      <c r="DC375" s="3"/>
      <c r="DD375" s="3"/>
      <c r="DE375" s="3"/>
    </row>
    <row r="376" spans="11:109" x14ac:dyDescent="0.25">
      <c r="K376" s="15"/>
      <c r="L376" s="9"/>
      <c r="M376" s="9"/>
      <c r="N376" s="9"/>
      <c r="O376" s="9"/>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3"/>
      <c r="AW376" s="3"/>
      <c r="AX376" s="3"/>
      <c r="AY376" s="3"/>
      <c r="AZ376" s="3"/>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c r="CS376" s="3"/>
      <c r="CT376" s="3"/>
      <c r="CU376" s="3"/>
      <c r="CV376" s="3"/>
      <c r="CW376" s="3"/>
      <c r="CX376" s="3"/>
      <c r="CY376" s="3"/>
      <c r="CZ376" s="3"/>
      <c r="DA376" s="3"/>
      <c r="DB376" s="3"/>
      <c r="DC376" s="3"/>
      <c r="DD376" s="3"/>
      <c r="DE376" s="3"/>
    </row>
    <row r="377" spans="11:109" x14ac:dyDescent="0.25">
      <c r="K377" s="15"/>
      <c r="L377" s="9"/>
      <c r="M377" s="9"/>
      <c r="N377" s="9"/>
      <c r="O377" s="9"/>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c r="AU377" s="3"/>
      <c r="AV377" s="3"/>
      <c r="AW377" s="3"/>
      <c r="AX377" s="3"/>
      <c r="AY377" s="3"/>
      <c r="AZ377" s="3"/>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c r="CS377" s="3"/>
      <c r="CT377" s="3"/>
      <c r="CU377" s="3"/>
      <c r="CV377" s="3"/>
      <c r="CW377" s="3"/>
      <c r="CX377" s="3"/>
      <c r="CY377" s="3"/>
      <c r="CZ377" s="3"/>
      <c r="DA377" s="3"/>
      <c r="DB377" s="3"/>
      <c r="DC377" s="3"/>
      <c r="DD377" s="3"/>
      <c r="DE377" s="3"/>
    </row>
    <row r="378" spans="11:109" x14ac:dyDescent="0.25">
      <c r="K378" s="15"/>
      <c r="L378" s="9"/>
      <c r="M378" s="9"/>
      <c r="N378" s="9"/>
      <c r="O378" s="9"/>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c r="AU378" s="3"/>
      <c r="AV378" s="3"/>
      <c r="AW378" s="3"/>
      <c r="AX378" s="3"/>
      <c r="AY378" s="3"/>
      <c r="AZ378" s="3"/>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row>
    <row r="379" spans="11:109" x14ac:dyDescent="0.25">
      <c r="K379" s="15"/>
      <c r="L379" s="9"/>
      <c r="M379" s="9"/>
      <c r="N379" s="9"/>
      <c r="O379" s="9"/>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c r="AU379" s="3"/>
      <c r="AV379" s="3"/>
      <c r="AW379" s="3"/>
      <c r="AX379" s="3"/>
      <c r="AY379" s="3"/>
      <c r="AZ379" s="3"/>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c r="CS379" s="3"/>
      <c r="CT379" s="3"/>
      <c r="CU379" s="3"/>
      <c r="CV379" s="3"/>
      <c r="CW379" s="3"/>
      <c r="CX379" s="3"/>
      <c r="CY379" s="3"/>
      <c r="CZ379" s="3"/>
      <c r="DA379" s="3"/>
      <c r="DB379" s="3"/>
      <c r="DC379" s="3"/>
      <c r="DD379" s="3"/>
      <c r="DE379" s="3"/>
    </row>
    <row r="380" spans="11:109" x14ac:dyDescent="0.25">
      <c r="K380" s="15"/>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row>
    <row r="381" spans="11:109" x14ac:dyDescent="0.25">
      <c r="K381" s="15"/>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row>
    <row r="382" spans="11:109" x14ac:dyDescent="0.25">
      <c r="K382" s="15"/>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row>
    <row r="383" spans="11:109" x14ac:dyDescent="0.25">
      <c r="K383" s="15"/>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row>
    <row r="384" spans="11:109" x14ac:dyDescent="0.25">
      <c r="K384" s="15"/>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row>
    <row r="385" spans="11:109" x14ac:dyDescent="0.25">
      <c r="K385" s="15"/>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row>
    <row r="386" spans="11:109" x14ac:dyDescent="0.25">
      <c r="K386" s="15"/>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row>
    <row r="387" spans="11:109" x14ac:dyDescent="0.25">
      <c r="K387" s="15"/>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row>
  </sheetData>
  <mergeCells count="6">
    <mergeCell ref="B9:C9"/>
    <mergeCell ref="Q9:R9"/>
    <mergeCell ref="F8:G8"/>
    <mergeCell ref="F9:G9"/>
    <mergeCell ref="J9:K9"/>
    <mergeCell ref="L9:M9"/>
  </mergeCells>
  <dataValidations count="2">
    <dataValidation type="list" allowBlank="1" showInputMessage="1" showErrorMessage="1" sqref="C12" xr:uid="{BE2A75D5-2B10-4B0B-9496-B58171D1D2FE}">
      <formula1>"PWC,PWL,CubicSpline"</formula1>
    </dataValidation>
    <dataValidation type="list" allowBlank="1" showInputMessage="1" showErrorMessage="1" sqref="C13" xr:uid="{BEE848BA-7DD0-4A00-BF4D-42223EDE0471}">
      <formula1>$T$10:$Y$10</formula1>
    </dataValidation>
  </dataValidations>
  <pageMargins left="0.75" right="0.75" top="1" bottom="1" header="0.5" footer="0.5"/>
  <pageSetup paperSize="9" orientation="portrait" horizontalDpi="200" verticalDpi="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locked="0" defaultSize="0" print="0" autoFill="0" autoPict="0" macro="[0]!SolveCDSCurve">
                <anchor moveWithCells="1" sizeWithCells="1">
                  <from>
                    <xdr:col>7</xdr:col>
                    <xdr:colOff>45720</xdr:colOff>
                    <xdr:row>7</xdr:row>
                    <xdr:rowOff>76200</xdr:rowOff>
                  </from>
                  <to>
                    <xdr:col>8</xdr:col>
                    <xdr:colOff>15240</xdr:colOff>
                    <xdr:row>8</xdr:row>
                    <xdr:rowOff>114300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13</vt:i4>
      </vt:variant>
    </vt:vector>
  </HeadingPairs>
  <TitlesOfParts>
    <vt:vector size="14" baseType="lpstr">
      <vt:lpstr>11.1 Risk-neutral PDs</vt:lpstr>
      <vt:lpstr>'11.1 Risk-neutral PDs'!Collateral</vt:lpstr>
      <vt:lpstr>'11.1 Risk-neutral PDs'!CollateralisedExposure</vt:lpstr>
      <vt:lpstr>Delta</vt:lpstr>
      <vt:lpstr>'11.1 Risk-neutral PDs'!Exposure</vt:lpstr>
      <vt:lpstr>'11.1 Risk-neutral PDs'!HazardRates</vt:lpstr>
      <vt:lpstr>'11.1 Risk-neutral PDs'!HRs</vt:lpstr>
      <vt:lpstr>'11.1 Risk-neutral PDs'!IRate</vt:lpstr>
      <vt:lpstr>LGD</vt:lpstr>
      <vt:lpstr>'11.1 Risk-neutral PDs'!Method</vt:lpstr>
      <vt:lpstr>'11.1 Risk-neutral PDs'!MTMVals</vt:lpstr>
      <vt:lpstr>'11.1 Risk-neutral PDs'!PathNum</vt:lpstr>
      <vt:lpstr>'11.1 Risk-neutral PDs'!Spreads</vt:lpstr>
      <vt:lpstr>'11.1 Risk-neutral PDs'!Tenors</vt:lpstr>
    </vt:vector>
  </TitlesOfParts>
  <Company>Home Use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 Gregory</dc:creator>
  <cp:lastModifiedBy>Jon Gregory</cp:lastModifiedBy>
  <dcterms:created xsi:type="dcterms:W3CDTF">2009-11-27T11:14:55Z</dcterms:created>
  <dcterms:modified xsi:type="dcterms:W3CDTF">2026-06-10T10:54:35Z</dcterms:modified>
</cp:coreProperties>
</file>