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55" windowHeight="7935" activeTab="2"/>
  </bookViews>
  <sheets>
    <sheet name="Spreadsheet8.1" sheetId="1" r:id="rId1"/>
    <sheet name="Spreadsheet8.2" sheetId="2" r:id="rId2"/>
    <sheet name="Spreadsheet8.3" sheetId="3" r:id="rId3"/>
    <sheet name="Spreadsheet8.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AccrCell">#REF!</definedName>
    <definedName name="AccrChoice">#REF!</definedName>
    <definedName name="AccruedCell">#REF!</definedName>
    <definedName name="AccruedChoice">#REF!</definedName>
    <definedName name="AccruedInterest" localSheetId="2">'[21]Bond Price with Excel'!$B$24</definedName>
    <definedName name="AccruedInterest">'[6]Bond Price with Excel'!$B$24</definedName>
    <definedName name="AccruedOptions">#REF!</definedName>
    <definedName name="AccruedOrNot">#REF!</definedName>
    <definedName name="AccruedPrem">#REF!</definedName>
    <definedName name="AccruedYesNo">#REF!</definedName>
    <definedName name="Accured">#REF!</definedName>
    <definedName name="ActIntensity1" localSheetId="2">'[4]CVA'!#REF!</definedName>
    <definedName name="ActIntensity1">'[13]CVA'!#REF!</definedName>
    <definedName name="ActIntensity2" localSheetId="2">'[4]CVA'!#REF!</definedName>
    <definedName name="ActIntensity2">'[13]CVA'!#REF!</definedName>
    <definedName name="ActMat">#REF!</definedName>
    <definedName name="Actual_Rating_11">#REF!</definedName>
    <definedName name="AgentRec">'[4]CVA'!#REF!</definedName>
    <definedName name="AllRandomNumbers">#REF!</definedName>
    <definedName name="Alpha" localSheetId="0">'Spreadsheet8.1'!#REF!</definedName>
    <definedName name="Alpha" localSheetId="1">'Spreadsheet8.2'!#REF!</definedName>
    <definedName name="Alpha" localSheetId="3">'Spreadsheet8.4'!#REF!</definedName>
    <definedName name="Alpha">#REF!</definedName>
    <definedName name="AlphaEPE">'[4]Portfolio'!$J$9</definedName>
    <definedName name="AlphaParam">#REF!</definedName>
    <definedName name="AmortChoice">#REF!</definedName>
    <definedName name="Amortisation">#REF!</definedName>
    <definedName name="AmortisedTime">#REF!</definedName>
    <definedName name="Amortising">#REF!</definedName>
    <definedName name="Amortizing">#REF!</definedName>
    <definedName name="AmortOrNot">#REF!</definedName>
    <definedName name="amount1" localSheetId="2">'[23]SimpleCovarianceWithWeights'!$J$3</definedName>
    <definedName name="amount1">'[8]SimpleCovarianceWithWeights'!$J$3</definedName>
    <definedName name="amount2" localSheetId="2">'[23]SimpleCovarianceWithWeights'!$K$3</definedName>
    <definedName name="amount2">'[8]SimpleCovarianceWithWeights'!$K$3</definedName>
    <definedName name="AmountToLiquidate">#REF!</definedName>
    <definedName name="AnalyticalDeltas">#REF!</definedName>
    <definedName name="Annuity">'[1]Bond-CDS Basis'!$C$19</definedName>
    <definedName name="Asset2" localSheetId="2">'[22]MonteCarlo'!#REF!</definedName>
    <definedName name="Asset2">'[7]MonteCarlo'!#REF!</definedName>
    <definedName name="AssetCorrelation">'[4]Portfolio'!$J$11</definedName>
    <definedName name="AssetMC" localSheetId="2">'[22]MonteCarlo'!$C$3</definedName>
    <definedName name="AssetMC">'[7]MonteCarlo'!$C$3</definedName>
    <definedName name="AssetPrice">#REF!</definedName>
    <definedName name="AssetVal">#REF!</definedName>
    <definedName name="AssetValue">#REF!</definedName>
    <definedName name="Assetvol" localSheetId="2">'[19]CreditGrades'!$C$14</definedName>
    <definedName name="Assetvol">'[11]CreditGrades'!$C$14</definedName>
    <definedName name="AssetVolatility">#REF!</definedName>
    <definedName name="At" localSheetId="2">'[19]CreditGrades'!$C$15</definedName>
    <definedName name="At">'[11]CreditGrades'!$C$15</definedName>
    <definedName name="Attach">'[1]CDOPricer'!$C$17</definedName>
    <definedName name="Attach2">#REF!</definedName>
    <definedName name="AvDefProb">'[4]Portfolio'!#REF!</definedName>
    <definedName name="AvRecovery" localSheetId="2">'[19]Portfolio'!#REF!</definedName>
    <definedName name="AvRecovery">'[11]Portfolio'!#REF!</definedName>
    <definedName name="AvSpread">'[18]IndexBasis'!$I$10</definedName>
    <definedName name="AvSpread2">#REF!</definedName>
    <definedName name="Barrier">'[5]OptionPricer'!$C$20</definedName>
    <definedName name="BaseCorrel1">#REF!</definedName>
    <definedName name="BaseCorrel2">#REF!</definedName>
    <definedName name="BaseCorrelComb">#REF!</definedName>
    <definedName name="BaseCorrelCurve">#REF!</definedName>
    <definedName name="BaseCorrelEUR">#REF!</definedName>
    <definedName name="BaseCorrelUS">#REF!</definedName>
    <definedName name="BaseCorrEuro">#REF!</definedName>
    <definedName name="BaseCorrUS">#REF!</definedName>
    <definedName name="Basis">#REF!</definedName>
    <definedName name="Basis1">#REF!</definedName>
    <definedName name="Basis2">#REF!</definedName>
    <definedName name="BasisChoices">#REF!</definedName>
    <definedName name="BasisIndex">#REF!</definedName>
    <definedName name="BasisTable1">#REF!</definedName>
    <definedName name="BasisTable2">#REF!</definedName>
    <definedName name="BasketMaturity">'[1]BasketPricer'!$C$14</definedName>
    <definedName name="BasketPV">#REF!</definedName>
    <definedName name="BasketSize">'[1]BasketPricer'!$C$15</definedName>
    <definedName name="BasketType">#REF!</definedName>
    <definedName name="bBasis">#REF!</definedName>
    <definedName name="bBasisIndex">#REF!</definedName>
    <definedName name="BCorrel">#REF!</definedName>
    <definedName name="Beta" localSheetId="2">#REF!</definedName>
    <definedName name="Beta">#REF!</definedName>
    <definedName name="bFreq">#REF!</definedName>
    <definedName name="bFreqIndex">#REF!</definedName>
    <definedName name="BID">#REF!</definedName>
    <definedName name="bilateral_penalty">#REF!</definedName>
    <definedName name="bilaterla_penalty">#REF!</definedName>
    <definedName name="blank_ref_cell">#REF!</definedName>
    <definedName name="bMatDate">#REF!</definedName>
    <definedName name="Bond_Data_11">#REF!</definedName>
    <definedName name="BondCoupon">'[1]Bond-CDS Basis'!$C$13</definedName>
    <definedName name="BondDeltaApprox">#REF!</definedName>
    <definedName name="BondDeltaApprox2">#REF!</definedName>
    <definedName name="BondDuration">#REF!</definedName>
    <definedName name="BondMaturity">'[1]Bond-CDS Basis'!$Q$9</definedName>
    <definedName name="BondPrice">#REF!</definedName>
    <definedName name="BondPrice_11">#REF!</definedName>
    <definedName name="BondPriceNow">#REF!</definedName>
    <definedName name="BondRecovery">'[1]Bond-CDS Basis'!$C$14</definedName>
    <definedName name="bRecovery">#REF!</definedName>
    <definedName name="BumpType">#REF!</definedName>
    <definedName name="BuyFrom">#REF!</definedName>
    <definedName name="CalChoices">#REF!</definedName>
    <definedName name="CalChoose">#REF!</definedName>
    <definedName name="CalcOptions">#REF!</definedName>
    <definedName name="CalcTypeIndex">#REF!</definedName>
    <definedName name="CalcTypeOption">#REF!</definedName>
    <definedName name="CalculationType">#REF!</definedName>
    <definedName name="CalibChoice">#REF!</definedName>
    <definedName name="CalibChoices">#REF!</definedName>
    <definedName name="calibopencol" localSheetId="2">OFFSET([0]!LGMChoice,2,0,[0]!NumLGMChoices,1)</definedName>
    <definedName name="calibopencol" localSheetId="3">OFFSET([0]!LGMChoice,2,0,[0]!NumLGMChoices,1)</definedName>
    <definedName name="calibopencol">OFFSET([0]!LGMChoice,2,0,[0]!NumLGMChoices,1)</definedName>
    <definedName name="calibopencol1" localSheetId="2">OFFSET([0]!LGMChoice,2,0,[0]!NumLGMChoices,1)</definedName>
    <definedName name="calibopencol1" localSheetId="3">OFFSET([0]!LGMChoice,2,0,[0]!NumLGMChoices,1)</definedName>
    <definedName name="calibopencol1">OFFSET([0]!LGMChoice,2,0,[0]!NumLGMChoices,1)</definedName>
    <definedName name="CalibPoints">#REF!</definedName>
    <definedName name="Calibration">#REF!</definedName>
    <definedName name="CalibrationChoices">#REF!</definedName>
    <definedName name="CalibrationMode">#REF!</definedName>
    <definedName name="CalibrationResults">#REF!</definedName>
    <definedName name="CalibrationType">#REF!</definedName>
    <definedName name="CalibType">#REF!</definedName>
    <definedName name="CaliCell">#REF!</definedName>
    <definedName name="CaliChoice">#REF!</definedName>
    <definedName name="CallPut">#REF!</definedName>
    <definedName name="CallRetYesNo">'[4]CollateralMarginCall'!$C$14</definedName>
    <definedName name="CallYesNo">#REF!</definedName>
    <definedName name="CallYesNo2">#REF!</definedName>
    <definedName name="CancellableCDSPrem">'[1]CancellableCDS'!$F$18</definedName>
    <definedName name="CancelOption">'[1]CancellableCDS'!$F$22</definedName>
    <definedName name="cBasis">#REF!</definedName>
    <definedName name="cBasisIndex">#REF!</definedName>
    <definedName name="CCY">#REF!</definedName>
    <definedName name="CDOCorrel">#REF!</definedName>
    <definedName name="CDODef">#REF!</definedName>
    <definedName name="CDODef2">#REF!</definedName>
    <definedName name="CDOMaturity">'[1]CDOPricer'!$C$12</definedName>
    <definedName name="CDOPrem">#REF!</definedName>
    <definedName name="CDOPrem2">#REF!</definedName>
    <definedName name="CDOPV">#REF!</definedName>
    <definedName name="CDOPV2">#REF!</definedName>
    <definedName name="CDSCurve">'[1]CMDS'!$B$15</definedName>
    <definedName name="CDSMarket">#REF!</definedName>
    <definedName name="CDSMaturities">'[1]CMDS'!$B$16:$B$26</definedName>
    <definedName name="CDSMaturity">'[1]SimpleSpreadCDSPricer'!$C$15</definedName>
    <definedName name="CDSPrem" localSheetId="3">'[1]SimpleSpreadCDSPricer'!$C$11</definedName>
    <definedName name="CDSPrem">'[1]SimpleSpreadCDSPricer'!$C$11</definedName>
    <definedName name="CDSPremium">'[1]CancellableCDS'!$F$17</definedName>
    <definedName name="CDSPV">#REF!</definedName>
    <definedName name="CDSQuotes">'[1]CMDS'!$C$16:$C$26</definedName>
    <definedName name="cFreq">#REF!</definedName>
    <definedName name="cFreqIndex">#REF!</definedName>
    <definedName name="CholeskyInverse" localSheetId="2">#REF!</definedName>
    <definedName name="CholeskyInverse">#REF!</definedName>
    <definedName name="CholeskyMatrix" localSheetId="2">#REF!</definedName>
    <definedName name="CholeskyMatrix">#REF!</definedName>
    <definedName name="CleanPrice" localSheetId="2">'[21]Bond Price with Excel'!$B$23</definedName>
    <definedName name="CleanPrice">'[6]Bond Price with Excel'!$B$23</definedName>
    <definedName name="cMatDate">#REF!</definedName>
    <definedName name="CMDSMaturity">'[1]CMDS'!$C$12</definedName>
    <definedName name="CntrptyDefProb" localSheetId="2">'Spreadsheet8.3'!$C$18</definedName>
    <definedName name="CntrptyDefProb">'[4]CDSCntrptyRisk'!$C$14</definedName>
    <definedName name="CntrptyRec">'[4]CVA'!#REF!</definedName>
    <definedName name="CntrptySpread" localSheetId="2">'Spreadsheet8.3'!$C$12</definedName>
    <definedName name="CntrptySpread">'[4]CDSCntrptyRisk'!$C$8</definedName>
    <definedName name="Collateral">#REF!</definedName>
    <definedName name="CollateralChoice">#REF!</definedName>
    <definedName name="CollateralChoices">#REF!</definedName>
    <definedName name="CollateralHeld">'[4]CollateralMarginCall'!$C$9</definedName>
    <definedName name="CollateralHeld2">#REF!</definedName>
    <definedName name="CollateralisedExposure">#REF!</definedName>
    <definedName name="CollateralMultiplier">#REF!</definedName>
    <definedName name="CollateralRequired">'[4]CollateralMarginCall'!$C$13</definedName>
    <definedName name="CollateralRequired2">#REF!</definedName>
    <definedName name="CollateralThreshold">#REF!</definedName>
    <definedName name="CollateralType">#REF!</definedName>
    <definedName name="CompoundCorrel">#REF!</definedName>
    <definedName name="ComputCreditPort">#REF!</definedName>
    <definedName name="ConfidenceAlpha">'[4]Portfolio'!$J$8</definedName>
    <definedName name="Constaints">#REF!</definedName>
    <definedName name="Constant">'[5]CoherentRiskMeasuresExample'!$I$7</definedName>
    <definedName name="Constr">#REF!</definedName>
    <definedName name="ConstTerm" localSheetId="2">'[22]MonteCarlo'!$F$6</definedName>
    <definedName name="ConstTerm">'[7]MonteCarlo'!$F$6</definedName>
    <definedName name="CopulaCorrelation" localSheetId="2">'Spreadsheet8.3'!$C$13</definedName>
    <definedName name="CopulaCorrelation">'[4]CDSCntrptyRisk'!$C$9</definedName>
    <definedName name="CorP">#REF!</definedName>
    <definedName name="Corr">#REF!</definedName>
    <definedName name="CorrectionTerm">'[4]Impact of PV'!$C$22</definedName>
    <definedName name="CORRECTPASSWORD">#REF!</definedName>
    <definedName name="Correl" localSheetId="2">#REF!</definedName>
    <definedName name="Correl">'Spreadsheet8.2'!$C$16</definedName>
    <definedName name="Correlation" localSheetId="1">'Spreadsheet8.2'!#REF!</definedName>
    <definedName name="Correlation" localSheetId="3">'Spreadsheet8.4'!$C$16</definedName>
    <definedName name="Correlation">'Spreadsheet8.1'!$C$13</definedName>
    <definedName name="Correlation_Matrix_11">#REF!</definedName>
    <definedName name="Correlation2">'Spreadsheet8.4'!$C$17</definedName>
    <definedName name="CorrelationMatrix" localSheetId="2">#REF!</definedName>
    <definedName name="CorrelationMatrix">#REF!</definedName>
    <definedName name="CorrelAttach">#REF!</definedName>
    <definedName name="CorrelAttach2">#REF!</definedName>
    <definedName name="CorrelBump">#REF!</definedName>
    <definedName name="CorrelDetach">#REF!</definedName>
    <definedName name="CorrelDetach2">#REF!</definedName>
    <definedName name="CorrelExpColl">#REF!</definedName>
    <definedName name="CorrelLowerTranche">#REF!</definedName>
    <definedName name="CorrelScenario">#REF!</definedName>
    <definedName name="CorrelUpperTranche">#REF!</definedName>
    <definedName name="Countries">#REF!</definedName>
    <definedName name="Country_Key">#REF!</definedName>
    <definedName name="Country_Name">#REF!</definedName>
    <definedName name="Country_Rating">#REF!</definedName>
    <definedName name="Country_Region">#REF!</definedName>
    <definedName name="Coup" localSheetId="2">'[21]YieldExample'!$C$4</definedName>
    <definedName name="Coup">'[6]YieldExample'!$C$4</definedName>
    <definedName name="Coupon" localSheetId="2">'[21]Bond Price with Excel'!$B$12</definedName>
    <definedName name="Coupon">'[6]Bond Price with Excel'!$B$12</definedName>
    <definedName name="CouponsPerYear" localSheetId="2">'[21]Bond Price with Excel'!$B$15</definedName>
    <definedName name="CouponsPerYear">'[6]Bond Price with Excel'!$B$15</definedName>
    <definedName name="CovarianceMatrix" localSheetId="2">#REF!</definedName>
    <definedName name="CovarianceMatrix">#REF!</definedName>
    <definedName name="CovarianceMatrixInverse" localSheetId="2">'[21]MeanVariance'!$G$11:$J$14</definedName>
    <definedName name="CovarianceMatrixInverse">'[6]MeanVariance'!$G$11:$J$14</definedName>
    <definedName name="CPCHOICES">#REF!</definedName>
    <definedName name="cpIndex">#REF!</definedName>
    <definedName name="cRecovery">#REF!</definedName>
    <definedName name="CREDIT_STAMP">"DSPricer"</definedName>
    <definedName name="CreditCurveStart">#REF!</definedName>
    <definedName name="CreditModel">#REF!</definedName>
    <definedName name="CreditModelType">#REF!</definedName>
    <definedName name="CreditTau">#REF!</definedName>
    <definedName name="CreditVol">#REF!</definedName>
    <definedName name="Currency">#REF!</definedName>
    <definedName name="currency_mismatch_penalty">#REF!</definedName>
    <definedName name="CurrentEquity">'[3]TradingStrategy'!$C$8</definedName>
    <definedName name="CurrentExposure">#REF!</definedName>
    <definedName name="CurrentSpread">'[3]TradingStrategy'!$C$9</definedName>
    <definedName name="CurrentStock">'[3]TreePricer'!$C$14</definedName>
    <definedName name="CURVE_INDEX">#REF!</definedName>
    <definedName name="CURVE_LIST">#REF!</definedName>
    <definedName name="DailyVol">#REF!</definedName>
    <definedName name="DailyVol2">#REF!</definedName>
    <definedName name="DailyVolatility">#REF!</definedName>
    <definedName name="DateToday">#REF!</definedName>
    <definedName name="DayCount" localSheetId="2">'[21]Bond Price with Excel'!#REF!</definedName>
    <definedName name="DayCount">'[6]Bond Price with Excel'!#REF!</definedName>
    <definedName name="DaysToLiquidation">#REF!</definedName>
    <definedName name="DealTerm">#REF!</definedName>
    <definedName name="Debt" localSheetId="2">'[19]Merton'!$C$17</definedName>
    <definedName name="Debt">'[11]Merton'!$C$17</definedName>
    <definedName name="DebtPerShare">#REF!</definedName>
    <definedName name="DefaultBarrier">#REF!</definedName>
    <definedName name="DefaultLoss">#REF!</definedName>
    <definedName name="DefaultPayoff">'[1]Bond-CDS Basis'!$C$21</definedName>
    <definedName name="DefaultTime">#REF!</definedName>
    <definedName name="DefaultTimes">#REF!</definedName>
    <definedName name="DefComp">#REF!</definedName>
    <definedName name="DefEventLoss">#REF!</definedName>
    <definedName name="DefLegLowerTranche">#REF!</definedName>
    <definedName name="DefLegUpperTranche">#REF!</definedName>
    <definedName name="DefProb" localSheetId="2">'[19]Merton'!$C$23</definedName>
    <definedName name="DefProb">'Spreadsheet8.2'!$F$13</definedName>
    <definedName name="DefProb1">#REF!</definedName>
    <definedName name="DefProb2">#REF!</definedName>
    <definedName name="DefProb3">#REF!</definedName>
    <definedName name="DefProb4">#REF!</definedName>
    <definedName name="DefProb5">#REF!</definedName>
    <definedName name="DefProbs">OFFSET(#REF!,0,#REF!,#REF!,1)</definedName>
    <definedName name="DefThreshold">#REF!</definedName>
    <definedName name="DefTimesOut">#REF!</definedName>
    <definedName name="delay">#REF!</definedName>
    <definedName name="deliveredvol">'[5]HedgingSimulation'!$G$8</definedName>
    <definedName name="Delta">#REF!</definedName>
    <definedName name="DeltaApprox2">#REF!</definedName>
    <definedName name="DeltaBump">#REF!</definedName>
    <definedName name="DeltaShift">#REF!</definedName>
    <definedName name="DeltaStart">#REF!</definedName>
    <definedName name="Detach">'[1]CDOPricer'!$C$18</definedName>
    <definedName name="Detach2">#REF!</definedName>
    <definedName name="DFSCurve">#REF!</definedName>
    <definedName name="DFSSheets">#REF!</definedName>
    <definedName name="DirtyPrice" localSheetId="2">'[21]Bond Price with Excel'!$B$25</definedName>
    <definedName name="DirtyPrice">'[6]Bond Price with Excel'!$B$25</definedName>
    <definedName name="DividendYield">#REF!</definedName>
    <definedName name="DivYield">#REF!</definedName>
    <definedName name="DL">#REF!</definedName>
    <definedName name="DperS">#REF!</definedName>
    <definedName name="dPV">#REF!</definedName>
    <definedName name="Draws">'[5]BinomialVsNormal'!$C$7</definedName>
    <definedName name="Drift" localSheetId="2">#REF!</definedName>
    <definedName name="Drift">#REF!</definedName>
    <definedName name="drift2" localSheetId="2">'[26]HedgingSimulation'!$G$7</definedName>
    <definedName name="drift2">'[5]HedgingSimulation'!$G$7</definedName>
    <definedName name="Dt" localSheetId="2">'[22]MonteCarlo'!$F$5</definedName>
    <definedName name="Dt">'[7]MonteCarlo'!$F$5</definedName>
    <definedName name="DTDays">#REF!</definedName>
    <definedName name="DTMarketPrem">#REF!</definedName>
    <definedName name="Dump">'[4]MonteCarlo'!$N$2</definedName>
    <definedName name="Duration" localSheetId="2">'[21]Bond Price with Excel'!$B$27</definedName>
    <definedName name="Duration">'[6]Bond Price with Excel'!$B$27</definedName>
    <definedName name="DurationIndex">#REF!</definedName>
    <definedName name="Dval" localSheetId="2">'[19]CreditGrades'!$C$10</definedName>
    <definedName name="Dval">'[11]CreditGrades'!$C$10</definedName>
    <definedName name="EE" localSheetId="0">'Spreadsheet8.1'!$B$11</definedName>
    <definedName name="EE" localSheetId="1">'Spreadsheet8.2'!#REF!</definedName>
    <definedName name="EE" localSheetId="3">'Spreadsheet8.4'!$B$11</definedName>
    <definedName name="EE">#REF!</definedName>
    <definedName name="EL">#REF!</definedName>
    <definedName name="EL_E2">#REF!</definedName>
    <definedName name="ELBaseTranche1">#REF!</definedName>
    <definedName name="ELBaseTranche2">#REF!</definedName>
    <definedName name="end_date">#REF!</definedName>
    <definedName name="EndDate">#REF!</definedName>
    <definedName name="EPE" localSheetId="3">'[4]EPEAllocation'!$C$19</definedName>
    <definedName name="EPE">'[4]EPEAllocation'!$C$19</definedName>
    <definedName name="EPEs">'[4]Portfolio'!$G$8</definedName>
    <definedName name="Equity" localSheetId="2">'[19]Merton'!$C$16</definedName>
    <definedName name="Equity">'[11]Merton'!$C$16</definedName>
    <definedName name="EquityPrice">#REF!</definedName>
    <definedName name="EquityVol">#REF!</definedName>
    <definedName name="Error1">#REF!</definedName>
    <definedName name="Errors">'[4]CDSStripper'!$H$9</definedName>
    <definedName name="EstBeta">#REF!</definedName>
    <definedName name="EURExpLoss">#REF!</definedName>
    <definedName name="EuropeWeight">#REF!</definedName>
    <definedName name="EuropeWeightOveride">#REF!</definedName>
    <definedName name="ExcessReturn">#REF!</definedName>
    <definedName name="ExchangeNotional">#REF!</definedName>
    <definedName name="ExerciseFreq">#REF!</definedName>
    <definedName name="ExerciseOptions">#REF!</definedName>
    <definedName name="ExerciseType">#REF!</definedName>
    <definedName name="ExerFreqChoice">#REF!</definedName>
    <definedName name="ExerTypeIndex">#REF!</definedName>
    <definedName name="Expiry">#REF!</definedName>
    <definedName name="ExpLoss">#REF!</definedName>
    <definedName name="ExpLoss1">#REF!</definedName>
    <definedName name="ExpLoss2">#REF!</definedName>
    <definedName name="Exposure">#REF!</definedName>
    <definedName name="Exposure2">#REF!</definedName>
    <definedName name="ExposurePaths">#REF!</definedName>
    <definedName name="ExposurePaths2">#REF!</definedName>
    <definedName name="Exposures">'[4]Portfolio'!$E$8</definedName>
    <definedName name="ExposureStart">#REF!</definedName>
    <definedName name="ExposureVol">'[4]CollateralMarginCall'!$G$6</definedName>
    <definedName name="ExpRetVector" localSheetId="2">'[21]MeanVariance'!$D$3:$D$6</definedName>
    <definedName name="ExpRetVector">'[6]MeanVariance'!$D$3:$D$6</definedName>
    <definedName name="external_costs">#REF!</definedName>
    <definedName name="EXTRAINFO">#REF!</definedName>
    <definedName name="FaceValue" localSheetId="2">'[19]Merton'!$C$6</definedName>
    <definedName name="FaceValue">'[11]Merton'!$C$6</definedName>
    <definedName name="FairCDSPrem">'[1]SimpleSpreadCDSPricer'!$C$12</definedName>
    <definedName name="FairPremium">#REF!</definedName>
    <definedName name="FFChoice">#REF!</definedName>
    <definedName name="FinalIssCurveRange">OFFSET(#REF!,1,0,#REF!,1)</definedName>
    <definedName name="FinalTotIssCurveRange">#REF!</definedName>
    <definedName name="FirmValue" localSheetId="2">'[19]Merton'!$C$7</definedName>
    <definedName name="FirmValue">'[11]Merton'!$C$7</definedName>
    <definedName name="FirstAnalDelta">#REF!</definedName>
    <definedName name="FirstBondMat">#REF!</definedName>
    <definedName name="FirstCalcDelta">#REF!</definedName>
    <definedName name="FirstDefDate">#REF!</definedName>
    <definedName name="FirstDeltaDispl">#REF!</definedName>
    <definedName name="FirstExerciseDate">#REF!</definedName>
    <definedName name="FirstLiborRate1">#REF!</definedName>
    <definedName name="FirstLiborRate2">#REF!</definedName>
    <definedName name="FirstMaturity">#REF!</definedName>
    <definedName name="FirstMaxLoss">#REF!</definedName>
    <definedName name="FirstMinLoss">#REF!</definedName>
    <definedName name="FirstNotional">#REF!</definedName>
    <definedName name="FirstPrem">#REF!</definedName>
    <definedName name="FirstQCDDelta">'[17]CDO'!#REF!</definedName>
    <definedName name="FirstRho">#REF!</definedName>
    <definedName name="FirstSeed">#REF!</definedName>
    <definedName name="FirstSeeed" localSheetId="2">'[25]MonteCarloSimulation'!#REF!</definedName>
    <definedName name="FirstSeeed">#REF!</definedName>
    <definedName name="FirstSwapDate">#REF!</definedName>
    <definedName name="FirstTenor">#REF!</definedName>
    <definedName name="FirstToDefault">#REF!</definedName>
    <definedName name="FitCorrmat">#REF!</definedName>
    <definedName name="Fixed_Rate">#REF!</definedName>
    <definedName name="FixedBasis">#REF!</definedName>
    <definedName name="FixedFreq">#REF!</definedName>
    <definedName name="FixedOrFloat">#REF!</definedName>
    <definedName name="FixedOrNot">#REF!</definedName>
    <definedName name="FlaotRefRateChoiceIndex">#REF!</definedName>
    <definedName name="FloatBasis">#REF!</definedName>
    <definedName name="FloatFreq">#REF!</definedName>
    <definedName name="FloatRate">#REF!</definedName>
    <definedName name="FloatRefRateChoice">#REF!</definedName>
    <definedName name="FloatRefRateChoiceIndex">#REF!</definedName>
    <definedName name="Floor">#REF!</definedName>
    <definedName name="Freq">#REF!</definedName>
    <definedName name="Freq1">#REF!</definedName>
    <definedName name="Freq2">#REF!</definedName>
    <definedName name="FreqChoices">#REF!</definedName>
    <definedName name="FreqIndex">#REF!</definedName>
    <definedName name="FreqTable1">#REF!</definedName>
    <definedName name="FreqTable2">#REF!</definedName>
    <definedName name="FVMDef">#REF!</definedName>
    <definedName name="FVMMarketPrem">#REF!</definedName>
    <definedName name="FVMPrem">#REF!</definedName>
    <definedName name="FVMPV">#REF!</definedName>
    <definedName name="FVMResults">#REF!</definedName>
    <definedName name="Fwd" localSheetId="2">'[3]TreePricer'!$C$25</definedName>
    <definedName name="Fwd">'Spreadsheet8.2'!$F$10</definedName>
    <definedName name="FXVol">#REF!</definedName>
    <definedName name="Gamma" localSheetId="2">'[21]MeanVariance'!$O$23</definedName>
    <definedName name="Gamma">'[6]MeanVariance'!$O$23</definedName>
    <definedName name="gamma2" localSheetId="2">'[21]MeanVariance'!$C$32</definedName>
    <definedName name="gamma2">'[6]MeanVariance'!$C$32</definedName>
    <definedName name="GaussC">'[1]CDOPricer'!$Q$14</definedName>
    <definedName name="GI">#REF!</definedName>
    <definedName name="Global_Local">#REF!</definedName>
    <definedName name="GlobalRec">'[1]CDOPricer'!$C$11</definedName>
    <definedName name="Gone">#REF!</definedName>
    <definedName name="Greeks">#REF!</definedName>
    <definedName name="GuessYield" localSheetId="2">'[21]YieldExample'!$C$3</definedName>
    <definedName name="GuessYield">'[6]YieldExample'!$C$3</definedName>
    <definedName name="HazardRae">'[15]Survival'!#REF!</definedName>
    <definedName name="HazardRage">'[15]Survival'!#REF!</definedName>
    <definedName name="HazardRate" localSheetId="1">'Spreadsheet8.2'!$C$17</definedName>
    <definedName name="HazardRate" localSheetId="3">'Spreadsheet8.4'!#REF!</definedName>
    <definedName name="HazardRate">'Spreadsheet8.1'!$C$12</definedName>
    <definedName name="HazardRate1">#REF!</definedName>
    <definedName name="HazardRate2">#REF!</definedName>
    <definedName name="HazardRate3">#REF!</definedName>
    <definedName name="HazardRate4">#REF!</definedName>
    <definedName name="HazardRate5">#REF!</definedName>
    <definedName name="HazardRates">'[4]CDSStripper'!$C$9</definedName>
    <definedName name="HedgeAmount">'[3]TradingStrategy'!$C$10</definedName>
    <definedName name="HedgingFreq">#REF!</definedName>
    <definedName name="HistHigh">#REF!</definedName>
    <definedName name="HistLow">#REF!</definedName>
    <definedName name="Histogram1Output">#REF!</definedName>
    <definedName name="Histogram2Output">#REF!</definedName>
    <definedName name="HistoricalError">#REF!</definedName>
    <definedName name="HistStart">#REF!</definedName>
    <definedName name="HistWeight">#REF!</definedName>
    <definedName name="HR">'[1]CancellableCDS'!#REF!</definedName>
    <definedName name="IA" localSheetId="2">'[4]CollateralMarginCall'!#REF!</definedName>
    <definedName name="IA">'[13]CollateralMarginCall'!#REF!</definedName>
    <definedName name="ImpliedVolatility">'[5]HedgingSimulation'!$C$10</definedName>
    <definedName name="IndependentAmount">'[4]CollateralMarginCall'!$C$7</definedName>
    <definedName name="IndependentAmount2">'[4]CollateralMarginCall'!$D$7</definedName>
    <definedName name="Index">#REF!</definedName>
    <definedName name="IndexELEur">#REF!</definedName>
    <definedName name="IndexELUS">#REF!</definedName>
    <definedName name="IndexExpLossEUR">#REF!</definedName>
    <definedName name="IndexExpLossUS">#REF!</definedName>
    <definedName name="IndexLevels">#REF!</definedName>
    <definedName name="IndexPV">#REF!</definedName>
    <definedName name="IndexRiskyLevel">#REF!</definedName>
    <definedName name="IndexStart">#REF!</definedName>
    <definedName name="Industry_Description">#REF!</definedName>
    <definedName name="Industry_Lookup_Table">#REF!</definedName>
    <definedName name="Industry_Number">#REF!</definedName>
    <definedName name="InitialCollateral">#REF!</definedName>
    <definedName name="InitialExposure">#REF!</definedName>
    <definedName name="InitialPV">'[14]Sheet1 (2)'!$D$4</definedName>
    <definedName name="INST_TYPE">#REF!</definedName>
    <definedName name="InstName">#REF!</definedName>
    <definedName name="IntegrationPoints">'[1]CDOPricer'!$C$15</definedName>
    <definedName name="IntegrationPoints2">#REF!</definedName>
    <definedName name="Intensity">#REF!</definedName>
    <definedName name="IntensityCntrpty">'[4]CVA'!$D$8</definedName>
    <definedName name="IntensitySystemic">'[4]CVA'!#REF!</definedName>
    <definedName name="IntensityUs">'[4]CVA'!#REF!</definedName>
    <definedName name="InterCorrel">'[17]CDO'!#REF!</definedName>
    <definedName name="Interest_Rate">'[1]CDOPricer'!$C$14</definedName>
    <definedName name="InterestR">'[3]TreePricer'!$C$18</definedName>
    <definedName name="InterestRate">'[1]Bond-CDS Basis'!$C$11</definedName>
    <definedName name="InterestRateNow">#REF!</definedName>
    <definedName name="InterpType">'[2]BaseCorrelation'!$C$16</definedName>
    <definedName name="Interval" localSheetId="2">'[23]SimpleIntegration'!$C$5</definedName>
    <definedName name="Interval">#REF!</definedName>
    <definedName name="IntPoints">#REF!</definedName>
    <definedName name="IntRate" localSheetId="2">'[19]Merton'!$C$8</definedName>
    <definedName name="IntRate">'Spreadsheet8.2'!$C$14</definedName>
    <definedName name="iNumUnderlyings">#REF!</definedName>
    <definedName name="IR" localSheetId="2">#REF!</definedName>
    <definedName name="IR">'[5]OptionPricer'!$C$9</definedName>
    <definedName name="IRate">'[4]CVA'!$C$13</definedName>
    <definedName name="IRMC" localSheetId="2">'[22]MonteCarlo'!$C$5</definedName>
    <definedName name="IRMC">'[7]MonteCarlo'!$C$5</definedName>
    <definedName name="IRModel">#REF!</definedName>
    <definedName name="IRModelType">#REF!</definedName>
    <definedName name="IRTau">#REF!</definedName>
    <definedName name="IRVol">#REF!</definedName>
    <definedName name="IssCurveRangeCopy">OFFSET(#REF!,1+#REF!,0,#REF!,1)</definedName>
    <definedName name="ISSUE_DATE">#REF!</definedName>
    <definedName name="ISSUER">#REF!</definedName>
    <definedName name="Issuer_Curve_cell">#REF!</definedName>
    <definedName name="ISSUER_INDEX">#REF!</definedName>
    <definedName name="ISSUER_LIST">#REF!</definedName>
    <definedName name="ISSUER_MAPPINGS">#REF!</definedName>
    <definedName name="IssuerCurves">OFFSET(#REF!,0,0,#REF!,1)</definedName>
    <definedName name="iter">#REF!</definedName>
    <definedName name="JumpFreq">#REF!</definedName>
    <definedName name="JumpSize">#REF!</definedName>
    <definedName name="Knockout">#REF!</definedName>
    <definedName name="Knockout2">#REF!</definedName>
    <definedName name="kurtosis">#REF!</definedName>
    <definedName name="Label">#REF!</definedName>
    <definedName name="Lamba" localSheetId="2">'[19]CreditGrades'!$C$8</definedName>
    <definedName name="Lamba">'[11]CreditGrades'!$C$8</definedName>
    <definedName name="lambda">#REF!</definedName>
    <definedName name="lamda" localSheetId="2">#REF!</definedName>
    <definedName name="lamda">#REF!</definedName>
    <definedName name="lamda2" localSheetId="2">'[26]ExponentialDampingEstimate'!$C$6</definedName>
    <definedName name="lamda2">'[5]ExponentialDampingEstimate'!$C$6</definedName>
    <definedName name="lamda3">'[5]ExponentialDampingEstimate'!$C$6</definedName>
    <definedName name="LASTCPN_RATE">#REF!</definedName>
    <definedName name="LastExerciseDate">#REF!</definedName>
    <definedName name="Lbar" localSheetId="2">'[19]CreditGrades'!$C$7</definedName>
    <definedName name="Lbar">'[11]CreditGrades'!$C$7</definedName>
    <definedName name="LengthBCCurve">#REF!</definedName>
    <definedName name="LengthBCEur">#REF!</definedName>
    <definedName name="LengthBCUS">#REF!</definedName>
    <definedName name="Leverage">#REF!</definedName>
    <definedName name="LGD">'[18]BaselIIFormula'!$D$8</definedName>
    <definedName name="LGM_STAMP">"LGM"</definedName>
    <definedName name="LGMChoice">#REF!</definedName>
    <definedName name="LGMopencol" localSheetId="2">OFFSET([0]!LGMChoice,2,0,[0]!NumLGMChoices,1)</definedName>
    <definedName name="LGMopencol" localSheetId="3">OFFSET([0]!LGMChoice,2,0,[0]!NumLGMChoices,1)</definedName>
    <definedName name="LGMopencol">OFFSET([0]!LGMChoice,2,0,[0]!NumLGMChoices,1)</definedName>
    <definedName name="LiborRateChoice">#REF!</definedName>
    <definedName name="LiborRateCol">OFFSET(#REF!,0,0,#REF!,1)</definedName>
    <definedName name="LiborRateCol1">OFFSET(#REF!,0,0,#REF!,1)</definedName>
    <definedName name="littled" localSheetId="2">'[19]CreditGrades'!$C$16</definedName>
    <definedName name="littled">'[11]CreditGrades'!$C$16</definedName>
    <definedName name="LOAD_MKT">#REF!</definedName>
    <definedName name="LookUnderlying">#REF!</definedName>
    <definedName name="LossBins">#REF!</definedName>
    <definedName name="LossGivenDefault" localSheetId="2">'[19]Merton'!$C$25</definedName>
    <definedName name="LossGivenDefault">'[11]Merton'!$C$25</definedName>
    <definedName name="LossonLiquidation">#REF!</definedName>
    <definedName name="Lower" localSheetId="2">'[23]SimpleIntegration'!$C$2</definedName>
    <definedName name="Lower">'[8]SimpleIntegration'!$C$2</definedName>
    <definedName name="LowerBaseTrancheAttach">#REF!</definedName>
    <definedName name="LowerTrancheEURCorrel">#REF!</definedName>
    <definedName name="LowerTrancheUSCorrel">#REF!</definedName>
    <definedName name="LS1">#REF!</definedName>
    <definedName name="LS2">#REF!</definedName>
    <definedName name="LTBorrowings">#REF!</definedName>
    <definedName name="LTMean">#REF!</definedName>
    <definedName name="MAN_IP">#REF!</definedName>
    <definedName name="MAN_MKT">#REF!</definedName>
    <definedName name="ManualMarket">#REF!</definedName>
    <definedName name="Mapset">#REF!</definedName>
    <definedName name="Mapsets_count_cell">#REF!</definedName>
    <definedName name="MargEPE">'[4]Impact of PV'!$C$19</definedName>
    <definedName name="MargEPE1">'[4]EPEAllocation'!$C$22</definedName>
    <definedName name="MargEPE2">'[4]EPEAllocation'!$D$22</definedName>
    <definedName name="MargPayoff">'[1]CDOPricer'!$L$14</definedName>
    <definedName name="Market">#REF!</definedName>
    <definedName name="MarketChoice">#REF!</definedName>
    <definedName name="MarketChoiceCell">#REF!</definedName>
    <definedName name="marketcountcol">#REF!</definedName>
    <definedName name="MarketId">#REF!</definedName>
    <definedName name="MarketPrem">#REF!</definedName>
    <definedName name="MarketSheet">#REF!</definedName>
    <definedName name="Mat" localSheetId="2">'[19]CreditGrades'!$C$11</definedName>
    <definedName name="Mat">'[11]CreditGrades'!$C$11</definedName>
    <definedName name="MatDate">#REF!</definedName>
    <definedName name="Maturity" localSheetId="2">'Spreadsheet8.3'!$C$15</definedName>
    <definedName name="Maturity">'Spreadsheet8.2'!$C$13</definedName>
    <definedName name="Maturity_11">#REF!</definedName>
    <definedName name="maturity_mismatch_penalty">#REF!</definedName>
    <definedName name="Maturity2">#REF!</definedName>
    <definedName name="MaturityDate" localSheetId="2">'[21]Bond Price with Excel'!$B$16</definedName>
    <definedName name="MaturityDate">'[6]Bond Price with Excel'!$B$16</definedName>
    <definedName name="MaturityMC" localSheetId="2">'[22]MonteCarlo'!$C$6</definedName>
    <definedName name="MaturityMC">'[7]MonteCarlo'!$C$6</definedName>
    <definedName name="MaxBinLoss">#REF!</definedName>
    <definedName name="MaxDefaults">#REF!</definedName>
    <definedName name="MaxLossStart">#REF!</definedName>
    <definedName name="MCDefLeg">'[1]CDOPricer'!$C$22</definedName>
    <definedName name="MCorTree">#REF!</definedName>
    <definedName name="MCOutput">'[4]MonteCarlo'!$J$8</definedName>
    <definedName name="MCPaths">'[4]CollateralMarginCall'!$G$9</definedName>
    <definedName name="MCPremLeg">'[1]CDOPricer'!$C$23</definedName>
    <definedName name="MCSims">'[4]MonteCarlo'!$C$8</definedName>
    <definedName name="Mean">#REF!</definedName>
    <definedName name="Mean1" localSheetId="2">'[23]SimpleCovarianceWithWeights'!$C$6</definedName>
    <definedName name="Mean1">'[8]SimpleCovarianceWithWeights'!$C$6</definedName>
    <definedName name="Mean2" localSheetId="2">'[23]SimpleCovarianceWithWeights'!$C$7</definedName>
    <definedName name="Mean2">'[8]SimpleCovarianceWithWeights'!$C$7</definedName>
    <definedName name="MeanExposure">'[4]Netting'!$D$8</definedName>
    <definedName name="MeanReturn">#REF!</definedName>
    <definedName name="MeanRev">#REF!</definedName>
    <definedName name="MertonMaturity">'[2]Merton'!$C$13</definedName>
    <definedName name="MinAmountInput">#REF!</definedName>
    <definedName name="MinDefaults">#REF!</definedName>
    <definedName name="MinimumTransferAmount">'[4]CollateralMarginCall'!$C$10</definedName>
    <definedName name="MinimumTransferAmount2">'[4]CollateralMarginCall'!$D$10</definedName>
    <definedName name="MinLossStart">#REF!</definedName>
    <definedName name="MinorityInterest">#REF!</definedName>
    <definedName name="MKT">#REF!</definedName>
    <definedName name="mktid">#REF!</definedName>
    <definedName name="MktPriceCell">#REF!</definedName>
    <definedName name="MnL">#REF!</definedName>
    <definedName name="ModelChoiceInt">#REF!</definedName>
    <definedName name="ModelNameMod">#REF!</definedName>
    <definedName name="ModifiedDuration" localSheetId="2">'[21]Bond Price with Excel'!#REF!</definedName>
    <definedName name="ModifiedDuration">'[6]Bond Price with Excel'!#REF!</definedName>
    <definedName name="MTMVals">'[1]ImpliedDefProb'!$K$11</definedName>
    <definedName name="Mu" localSheetId="0">'Spreadsheet8.1'!$C$10</definedName>
    <definedName name="Mu" localSheetId="1">'Spreadsheet8.2'!#REF!</definedName>
    <definedName name="mu" localSheetId="2">#REF!</definedName>
    <definedName name="Mu" localSheetId="3">'Spreadsheet8.4'!$C$10</definedName>
    <definedName name="Mu">#REF!</definedName>
    <definedName name="mu1" localSheetId="2">#REF!</definedName>
    <definedName name="mu1">#REF!</definedName>
    <definedName name="mu1a" localSheetId="2">'[26]TwoAssetsEfficientFrontier'!$C$7</definedName>
    <definedName name="mu1a">'[5]TwoAssetsEfficientFrontier'!$C$7</definedName>
    <definedName name="mu2" localSheetId="2">#REF!</definedName>
    <definedName name="mu2">#REF!</definedName>
    <definedName name="mu2a" localSheetId="2">'[26]TwoAssetsEfficientFrontier'!$C$8</definedName>
    <definedName name="mu2a">'[5]TwoAssetsEfficientFrontier'!$C$8</definedName>
    <definedName name="Mu3">#REF!</definedName>
    <definedName name="Mult1">'[4]EPEAllocation'!$H$7</definedName>
    <definedName name="Mult2">'[4]EPEAllocation'!$I$7</definedName>
    <definedName name="Multiplier">'[5]CoherentRiskMeasuresExample'!$I$8</definedName>
    <definedName name="MxL">#REF!</definedName>
    <definedName name="NAME">#REF!</definedName>
    <definedName name="NameInDef">#REF!</definedName>
    <definedName name="NbBond">#REF!</definedName>
    <definedName name="NbParam">#REF!</definedName>
    <definedName name="NbPoints">#REF!</definedName>
    <definedName name="nd1">'Spreadsheet8.2'!$F$11</definedName>
    <definedName name="nd2">'Spreadsheet8.2'!$F$12</definedName>
    <definedName name="NewEstimate">'[4]CDSStripper'!$L$10</definedName>
    <definedName name="NextCouponDate" localSheetId="2">'[21]Bond Price with Excel'!$B$19</definedName>
    <definedName name="NextCouponDate">'[6]Bond Price with Excel'!$B$19</definedName>
    <definedName name="non_utilisation_relief">#REF!</definedName>
    <definedName name="Notional">#REF!</definedName>
    <definedName name="Notional_11">#REF!</definedName>
    <definedName name="Notionals" localSheetId="2">#REF!</definedName>
    <definedName name="Notionals">#REF!</definedName>
    <definedName name="NUM_CURVES">#REF!</definedName>
    <definedName name="NUM_ISSUERS">#REF!</definedName>
    <definedName name="NUM_MAPPINGS">#REF!</definedName>
    <definedName name="NUM_QUOTES">#REF!</definedName>
    <definedName name="NumBonds">#REF!</definedName>
    <definedName name="NumCalibInstruments">#REF!</definedName>
    <definedName name="NumCalls">#REF!</definedName>
    <definedName name="NumCoupons">#REF!</definedName>
    <definedName name="NumDeltas">#REF!</definedName>
    <definedName name="NumExercises">#REF!</definedName>
    <definedName name="NumFactors">#REF!</definedName>
    <definedName name="NumFloatCoupons">#REF!</definedName>
    <definedName name="NumInstruments">#REF!</definedName>
    <definedName name="NumLGMChoices">#REF!</definedName>
    <definedName name="NumMarketChoices">#REF!</definedName>
    <definedName name="NumNames">'[1]CDOPricer'!$C$13</definedName>
    <definedName name="NumNames2">#REF!</definedName>
    <definedName name="NumPremiums">#REF!</definedName>
    <definedName name="NumRatings">#REF!</definedName>
    <definedName name="NumRefRateChoices">#REF!</definedName>
    <definedName name="NumReqTnors">#REF!</definedName>
    <definedName name="NumSims">#REF!</definedName>
    <definedName name="NumSimulations">'[1]CDOPricer'!$C$19</definedName>
    <definedName name="NumSteps">'[3]TreePricer'!$C$10</definedName>
    <definedName name="NumTenors">#REF!</definedName>
    <definedName name="NumTranches">#REF!</definedName>
    <definedName name="NumUnderlyings">#REF!</definedName>
    <definedName name="Obligor_Group">#REF!</definedName>
    <definedName name="Obligor_Location">#REF!</definedName>
    <definedName name="Obligor_Name">#REF!</definedName>
    <definedName name="OFFER">#REF!</definedName>
    <definedName name="OptComp">#REF!</definedName>
    <definedName name="OptionData">'[3]OptionPriceTree'!$A$1</definedName>
    <definedName name="OptionDelta">#REF!</definedName>
    <definedName name="OptionDeltaApprox">#REF!</definedName>
    <definedName name="OptionImpVol">#REF!</definedName>
    <definedName name="OptionIR">#REF!</definedName>
    <definedName name="OptionMaturity">'[1]CancellableCDS'!$C$12</definedName>
    <definedName name="OptionPayoff">'[3]TreePricer'!$C$9</definedName>
    <definedName name="OptionPrem">#REF!</definedName>
    <definedName name="OptionPrice">'[3]TreePricer'!$C$22</definedName>
    <definedName name="OptionPVMC">#REF!</definedName>
    <definedName name="OptionSpot">#REF!</definedName>
    <definedName name="OptionStrike">#REF!</definedName>
    <definedName name="OptionType">#REF!</definedName>
    <definedName name="OptionTypeCell">#REF!</definedName>
    <definedName name="OptionValue">#REF!</definedName>
    <definedName name="Original_Obl_Loc">#REF!</definedName>
    <definedName name="OtherLTLiab">#REF!</definedName>
    <definedName name="OtherSTLIab">#REF!</definedName>
    <definedName name="Output">'[4]Impact of PV'!$B$25</definedName>
    <definedName name="OutputGI">#REF!</definedName>
    <definedName name="OverwriteBaseCorrel">#REF!</definedName>
    <definedName name="Param" localSheetId="2">'[4]MonteCarlo'!#REF!</definedName>
    <definedName name="Param">'[13]MonteCarlo'!#REF!</definedName>
    <definedName name="Param1" localSheetId="2">'[4]MonteCarlo'!#REF!</definedName>
    <definedName name="Param1">'[13]MonteCarlo'!#REF!</definedName>
    <definedName name="Param2">#REF!</definedName>
    <definedName name="PASSWORD">#REF!</definedName>
    <definedName name="PayDateCell">#REF!</definedName>
    <definedName name="Payoff">'[1]CDOPricer'!$K$14</definedName>
    <definedName name="PayoffRef">#REF!</definedName>
    <definedName name="Payoffs">OFFSET(#REF!,0,0,#REF!,1)</definedName>
    <definedName name="Percentile">'[5]CoherentRiskMeasuresExample'!$I$9</definedName>
    <definedName name="PercPriceImpact">#REF!</definedName>
    <definedName name="PFE" localSheetId="0">'Spreadsheet8.1'!$B$12</definedName>
    <definedName name="PFE" localSheetId="1">'Spreadsheet8.2'!#REF!</definedName>
    <definedName name="PFE" localSheetId="3">'Spreadsheet8.4'!$B$13</definedName>
    <definedName name="PFE">#REF!</definedName>
    <definedName name="Points" localSheetId="2">'[23]SimpleIntegration'!$C$4</definedName>
    <definedName name="Points">'[8]SimpleIntegration'!$C$4</definedName>
    <definedName name="PortExpLoss">#REF!</definedName>
    <definedName name="PortfolioMTM">'[4]CollateralMarginCall'!$C$6</definedName>
    <definedName name="Positions">#REF!</definedName>
    <definedName name="PostInterval">'[4]CollateralMarginCall'!$G$7</definedName>
    <definedName name="PreferredEquity">#REF!</definedName>
    <definedName name="Prem1">#REF!</definedName>
    <definedName name="Prem2">#REF!</definedName>
    <definedName name="PremComp">#REF!</definedName>
    <definedName name="Premium">#REF!</definedName>
    <definedName name="PremiumDateCell">#REF!</definedName>
    <definedName name="PremiumModel">#REF!</definedName>
    <definedName name="PremiumPaid">#REF!</definedName>
    <definedName name="PremiumPaid2">#REF!</definedName>
    <definedName name="PremiumStart">#REF!</definedName>
    <definedName name="PremLeg2">#REF!</definedName>
    <definedName name="Price" localSheetId="2">'[21]YieldExample'!$C$2</definedName>
    <definedName name="Price">'[6]YieldExample'!$C$2</definedName>
    <definedName name="PrincingError">#REF!</definedName>
    <definedName name="Prob">'[5]BinomialVsNormal'!$C$6</definedName>
    <definedName name="ProductType">#REF!</definedName>
    <definedName name="PV1">#REF!</definedName>
    <definedName name="PV2">#REF!</definedName>
    <definedName name="PVDef">#REF!</definedName>
    <definedName name="PVDef2">#REF!</definedName>
    <definedName name="PVPrem">#REF!</definedName>
    <definedName name="PVPrem2">#REF!</definedName>
    <definedName name="Quantile" localSheetId="2">#REF!</definedName>
    <definedName name="Quantile">#REF!</definedName>
    <definedName name="QuantoMkt">#REF!</definedName>
    <definedName name="RandomNumberRange">#REF!</definedName>
    <definedName name="RandomNumbers">#REF!</definedName>
    <definedName name="RanNums" localSheetId="2">'[20]RandomNumbers'!$B$4</definedName>
    <definedName name="RanNums">'[12]RandomNumbers'!$B$4</definedName>
    <definedName name="RanNums2" localSheetId="2">'[20]RandomNumbers'!$H$4</definedName>
    <definedName name="RanNums2">'[12]RandomNumbers'!$H$4</definedName>
    <definedName name="rate" localSheetId="2">'[24]Class Problems'!$H$39</definedName>
    <definedName name="rate">'[9]Class Problems'!$H$39</definedName>
    <definedName name="Rate2">#REF!</definedName>
    <definedName name="Rating">#REF!</definedName>
    <definedName name="Rating_11">#REF!</definedName>
    <definedName name="RatingT1">#REF!</definedName>
    <definedName name="RatingT2">#REF!</definedName>
    <definedName name="RatingT3">#REF!</definedName>
    <definedName name="RatingTable">#REF!</definedName>
    <definedName name="RBasis">#REF!</definedName>
    <definedName name="RBondStrike">#REF!</definedName>
    <definedName name="RCalibWeight">#REF!</definedName>
    <definedName name="RDV01">'[1]CancellableCDS'!#REF!</definedName>
    <definedName name="Rec">#REF!</definedName>
    <definedName name="RecCntrpty">'Spreadsheet8.4'!$C$14</definedName>
    <definedName name="RecInstitution">'Spreadsheet8.4'!$C$15</definedName>
    <definedName name="Recovery" localSheetId="2">'Spreadsheet8.3'!$C$14</definedName>
    <definedName name="Recovery" localSheetId="3">'[4]CDSCntrptyRisk'!$C$10</definedName>
    <definedName name="Recovery">'[4]CDSCntrptyRisk'!$C$10</definedName>
    <definedName name="Recovery_Pricing">#REF!</definedName>
    <definedName name="Recovery_Stripping">#REF!</definedName>
    <definedName name="Recovery2">#REF!</definedName>
    <definedName name="RecoveryPercent" localSheetId="2">'[19]Merton'!$C$24</definedName>
    <definedName name="RecoveryPercent">'[11]Merton'!$C$24</definedName>
    <definedName name="RecoveryR">#REF!</definedName>
    <definedName name="RecoveryRate">'[1]BasketMC'!$C$11</definedName>
    <definedName name="recovrate">#REF!</definedName>
    <definedName name="RecovRate_11">#REF!</definedName>
    <definedName name="RecPayCell">#REF!</definedName>
    <definedName name="RecRate">'[1]SimpleSpreadCDSPricer'!$C$14</definedName>
    <definedName name="Redemption" localSheetId="2">'[21]Bond Price with Excel'!$B$58</definedName>
    <definedName name="Redemption">'[6]Bond Price with Excel'!$B$58</definedName>
    <definedName name="ref_currency">#REF!</definedName>
    <definedName name="RefDefProb" localSheetId="2">'Spreadsheet8.3'!$C$17</definedName>
    <definedName name="RefDefProb">'[4]CDSCntrptyRisk'!$C$13</definedName>
    <definedName name="RefRate">#REF!</definedName>
    <definedName name="RefRateCell">#REF!</definedName>
    <definedName name="RefRateChoiceCell">#REF!</definedName>
    <definedName name="RefRec">#REF!</definedName>
    <definedName name="Region">#REF!</definedName>
    <definedName name="repoCurve">#REF!</definedName>
    <definedName name="ReqCorrMat">#REF!</definedName>
    <definedName name="RescaleEL">#REF!</definedName>
    <definedName name="RescaleRatio">#REF!</definedName>
    <definedName name="Reserve">#REF!</definedName>
    <definedName name="result_11">#REF!</definedName>
    <definedName name="Result1">'[4]CVA'!$J$6</definedName>
    <definedName name="Result2">'[4]CVA'!$K$6</definedName>
    <definedName name="Results">#REF!</definedName>
    <definedName name="RetPV">#REF!</definedName>
    <definedName name="RetPV2">#REF!</definedName>
    <definedName name="Return">#REF!</definedName>
    <definedName name="RExerFrontierBounds" localSheetId="2">OFFSET([0]!ExerRatesBoundsTopCell,0,0,[0]!NumExercises,1)</definedName>
    <definedName name="RExerFrontierBounds" localSheetId="3">OFFSET([0]!ExerRatesBoundsTopCell,0,0,[0]!NumExercises,1)</definedName>
    <definedName name="RExerFrontierBounds">OFFSET([0]!ExerRatesBoundsTopCell,0,0,[0]!NumExercises,1)</definedName>
    <definedName name="RFwdVols" localSheetId="2">OFFSET([0]!FwdVolRangeTopCell,0,0,[0]!NumExercises,[0]!NumExercises)</definedName>
    <definedName name="RFwdVols" localSheetId="3">OFFSET([0]!FwdVolRangeTopCell,0,0,[0]!NumExercises,[0]!NumExercises)</definedName>
    <definedName name="RFwdVols">OFFSET([0]!FwdVolRangeTopCell,0,0,[0]!NumExercises,[0]!NumExercises)</definedName>
    <definedName name="rho" localSheetId="2">#REF!</definedName>
    <definedName name="rho">#REF!</definedName>
    <definedName name="Rho1">'[1]CDOPricer'!$Q$15</definedName>
    <definedName name="Rho2">'[1]CDOPricer'!$Q$16</definedName>
    <definedName name="Rhos">#REF!</definedName>
    <definedName name="RhoTerm">#REF!</definedName>
    <definedName name="RISKY_MARKET">#REF!</definedName>
    <definedName name="RiskyAnnuity">'[1]SimpleSpreadCDSPricer'!$C$19</definedName>
    <definedName name="RiskyInsDef">#REF!</definedName>
    <definedName name="RiskyInsParRate">#REF!</definedName>
    <definedName name="RiskyInsPrem">#REF!</definedName>
    <definedName name="RiskyInsPV">#REF!</definedName>
    <definedName name="RiskyLevel">#REF!</definedName>
    <definedName name="RiskyLevels">#REF!</definedName>
    <definedName name="RiskyMarket">#REF!</definedName>
    <definedName name="RL">#REF!</definedName>
    <definedName name="RLBaseTranche1">#REF!</definedName>
    <definedName name="RLBaseTranche2">#REF!</definedName>
    <definedName name="RLevel">'[18]BlackModel'!$D$10</definedName>
    <definedName name="RLevel2">#REF!</definedName>
    <definedName name="Rounding">'[4]CollateralMarginCall'!$C$11</definedName>
    <definedName name="Rounding2">#REF!</definedName>
    <definedName name="sA" localSheetId="2">'[21]MeanVariance'!$O$17</definedName>
    <definedName name="sA">'[6]MeanVariance'!$O$17</definedName>
    <definedName name="sB" localSheetId="2">'[21]MeanVariance'!$O$18</definedName>
    <definedName name="sB">'[6]MeanVariance'!$O$18</definedName>
    <definedName name="sC" localSheetId="2">'[21]MeanVariance'!$O$19</definedName>
    <definedName name="sC">'[6]MeanVariance'!$O$19</definedName>
    <definedName name="ScenarioOutput">#REF!</definedName>
    <definedName name="Scenarios">#REF!</definedName>
    <definedName name="sD" localSheetId="2">'[21]MeanVariance'!$O$20</definedName>
    <definedName name="sD">'[6]MeanVariance'!$O$20</definedName>
    <definedName name="secondcurrency">#REF!</definedName>
    <definedName name="Seed">'[4]MonteCarlo'!$C$9</definedName>
    <definedName name="Seed2">'[4]CollateralMarginCall'!$G$8</definedName>
    <definedName name="SET_DATE">#REF!</definedName>
    <definedName name="SettleDate" localSheetId="2">'[21]Bond Price with Excel'!$B$14</definedName>
    <definedName name="SettleDate">'[6]Bond Price with Excel'!$B$14</definedName>
    <definedName name="SharesOutstanding">#REF!</definedName>
    <definedName name="ShiftAmount">#REF!</definedName>
    <definedName name="ShowPath">#REF!</definedName>
    <definedName name="ShowPaths">'[3]TreePricer'!$C$11</definedName>
    <definedName name="Sigma" localSheetId="0">'Spreadsheet8.1'!$C$11</definedName>
    <definedName name="Sigma" localSheetId="1">'Spreadsheet8.2'!#REF!</definedName>
    <definedName name="Sigma" localSheetId="2">#REF!</definedName>
    <definedName name="Sigma" localSheetId="3">'Spreadsheet8.4'!$C$11</definedName>
    <definedName name="Sigma">#REF!</definedName>
    <definedName name="sigma1" localSheetId="2">#REF!</definedName>
    <definedName name="sigma1">#REF!</definedName>
    <definedName name="sigma2" localSheetId="2">#REF!</definedName>
    <definedName name="sigma2">#REF!</definedName>
    <definedName name="Sigma3">#REF!</definedName>
    <definedName name="SigmaVector" localSheetId="2">'[21]MeanVariance'!$E$3:$E$6</definedName>
    <definedName name="SigmaVector">'[6]MeanVariance'!$E$3:$E$6</definedName>
    <definedName name="SigmaVolume">#REF!</definedName>
    <definedName name="SimCount">'[1]CDOPricer'!$K$11</definedName>
    <definedName name="Sims" localSheetId="2">'[4]CVA'!#REF!</definedName>
    <definedName name="Sims">'[7]MonteCarlo'!$F$4</definedName>
    <definedName name="SimulationResults">'[3]HedgingSimulation'!$R$4</definedName>
    <definedName name="Simulations" localSheetId="2">'[23]SimpleIntegration'!$G$2</definedName>
    <definedName name="Simulations">#REF!</definedName>
    <definedName name="SizeCouponSchedule">#REF!</definedName>
    <definedName name="SOURCE">#REF!</definedName>
    <definedName name="SourceCell">#REF!</definedName>
    <definedName name="SplinePointsa">#REF!</definedName>
    <definedName name="Spot" localSheetId="2">'[5]HedgingSimulation'!$C$7</definedName>
    <definedName name="Spot">'Spreadsheet8.2'!$C$10</definedName>
    <definedName name="SprdInstitution">'Spreadsheet8.4'!$C$13</definedName>
    <definedName name="Spread">#REF!</definedName>
    <definedName name="SpreadAgent" localSheetId="2">'[4]CVA'!#REF!</definedName>
    <definedName name="SpreadAgent">'[13]CVA'!#REF!</definedName>
    <definedName name="SpreadCntrpty" localSheetId="3">'Spreadsheet8.4'!$C$12</definedName>
    <definedName name="SpreadCntrpty">'[4]CVA'!#REF!</definedName>
    <definedName name="SpreadLowerTranche">#REF!</definedName>
    <definedName name="SpreadMulti">#REF!</definedName>
    <definedName name="SpreadRef" localSheetId="2">'Spreadsheet8.3'!$C$11</definedName>
    <definedName name="SpreadRef">'[4]CDSCntrptyRisk'!$C$7</definedName>
    <definedName name="SpreadScenario">#REF!</definedName>
    <definedName name="SpreadSys" localSheetId="2">'[4]CVA'!#REF!</definedName>
    <definedName name="SpreadSys">'[13]CVA'!#REF!</definedName>
    <definedName name="SpreadUpperTranche">#REF!</definedName>
    <definedName name="SQrtTerm">#REF!</definedName>
    <definedName name="Sstar" localSheetId="2">'[19]CreditGrades'!$C$6</definedName>
    <definedName name="Sstar">'[11]CreditGrades'!$C$6</definedName>
    <definedName name="start_date">#REF!</definedName>
    <definedName name="StartCopyCell">#REF!</definedName>
    <definedName name="StartCouponSchedule">#REF!</definedName>
    <definedName name="Starting_Point">#REF!</definedName>
    <definedName name="STBorrowings">#REF!</definedName>
    <definedName name="StdDev" localSheetId="2">#REF!</definedName>
    <definedName name="StdDev">#REF!</definedName>
    <definedName name="StdDevExposure">'[4]Netting'!$D$9</definedName>
    <definedName name="StdExposures">'[4]Portfolio'!$F$8</definedName>
    <definedName name="Steps" localSheetId="2">'[22]MonteCarlo'!$F$3</definedName>
    <definedName name="Steps">'[7]MonteCarlo'!$F$3</definedName>
    <definedName name="StepSize">#REF!</definedName>
    <definedName name="StepsPerHedge">#REF!</definedName>
    <definedName name="Stock">'[5]OptionPricer'!$C$7</definedName>
    <definedName name="StockData">'[3]UnderlyingValueTree'!$A$1</definedName>
    <definedName name="StockPrice">#REF!</definedName>
    <definedName name="StockVol">'[3]CreditGrades'!$C$9</definedName>
    <definedName name="Strike" localSheetId="2">'[5]OptionPricer'!$C$8</definedName>
    <definedName name="Strike">'Spreadsheet8.2'!$C$11</definedName>
    <definedName name="StrikeMC" localSheetId="2">'[22]MonteCarlo'!$C$4</definedName>
    <definedName name="StrikeMC">'[7]MonteCarlo'!$C$4</definedName>
    <definedName name="SttDev" localSheetId="2">#REF!</definedName>
    <definedName name="SttDev">#REF!</definedName>
    <definedName name="Study_Period">#REF!</definedName>
    <definedName name="SurvProb">'[16]BlackModel'!#REF!</definedName>
    <definedName name="SVol" localSheetId="2">'[19]CreditGrades'!$C$9</definedName>
    <definedName name="SVol">'[11]CreditGrades'!$C$9</definedName>
    <definedName name="SwapChoices">#REF!</definedName>
    <definedName name="SwapChoices3">#REF!</definedName>
    <definedName name="SwapPayments">#REF!</definedName>
    <definedName name="SwapType">#REF!</definedName>
    <definedName name="TargetReturn" localSheetId="2">'[21]MeanVariance'!$J$18</definedName>
    <definedName name="TargetReturn">'[6]MeanVariance'!$J$18</definedName>
    <definedName name="TargetSpread">#REF!</definedName>
    <definedName name="TargSpread">#REF!</definedName>
    <definedName name="Tau">#REF!</definedName>
    <definedName name="TENOR">#REF!</definedName>
    <definedName name="Tenors">#REF!</definedName>
    <definedName name="TenorToShift">#REF!</definedName>
    <definedName name="TenYearFactor">#REF!</definedName>
    <definedName name="term">#REF!</definedName>
    <definedName name="ThisDefLeg">'[1]CDOPricer'!$G$11</definedName>
    <definedName name="ThisMaturity">#REF!</definedName>
    <definedName name="ThisPremLeg">'[1]CDOPricer'!$G$12</definedName>
    <definedName name="Threshold" localSheetId="2">'[4]CollateralMarginCall'!$C$8</definedName>
    <definedName name="Threshold">'Spreadsheet8.2'!$F$14</definedName>
    <definedName name="Threshold1">#REF!</definedName>
    <definedName name="Threshold2">'[4]CollateralMarginCall'!$D$8</definedName>
    <definedName name="Threshold3">#REF!</definedName>
    <definedName name="Threshold4">#REF!</definedName>
    <definedName name="Threshold5">#REF!</definedName>
    <definedName name="ThresholdInput">#REF!</definedName>
    <definedName name="Thresholds">'[4]Portfolio'!$D$8</definedName>
    <definedName name="Ticker">#REF!</definedName>
    <definedName name="tier_one_ratio">#REF!</definedName>
    <definedName name="Time">#REF!</definedName>
    <definedName name="Time2">#REF!</definedName>
    <definedName name="TimeHorizon">#REF!</definedName>
    <definedName name="TimeIntPoints">#REF!</definedName>
    <definedName name="timestep">'[5]HedgingSimulation'!$G$9</definedName>
    <definedName name="tmat">#REF!</definedName>
    <definedName name="tmat2">#REF!</definedName>
    <definedName name="tmat3">#REF!</definedName>
    <definedName name="tmat4">#REF!</definedName>
    <definedName name="TMTopLeft">#REF!</definedName>
    <definedName name="TODAY">#REF!</definedName>
    <definedName name="Total_Facilities">#REF!</definedName>
    <definedName name="TotalCommonEquity">#REF!</definedName>
    <definedName name="TotalExposure">'[4]CollateralMarginCall'!$C$12</definedName>
    <definedName name="TotalMargEPE">'[4]EPEAllocation'!$C$23</definedName>
    <definedName name="TotalNot">#REF!</definedName>
    <definedName name="TotalPnL">'[3]HedgingSimulation'!$L$10</definedName>
    <definedName name="TotalPV">#REF!</definedName>
    <definedName name="TotalRequiredCollateralisation2">#REF!</definedName>
    <definedName name="TotalRequiredCollaterlisation">#REF!</definedName>
    <definedName name="TotIssCurveRange">#REF!</definedName>
    <definedName name="TotZeroCurveRange">#REF!</definedName>
    <definedName name="TrancheDefLeg">#REF!</definedName>
    <definedName name="TrancheEL">#REF!</definedName>
    <definedName name="TrancheNot">#REF!</definedName>
    <definedName name="TrancheNotional">#REF!</definedName>
    <definedName name="TranchePremiums">#REF!</definedName>
    <definedName name="TranchePremLeg">#REF!</definedName>
    <definedName name="TrancheRL">#REF!</definedName>
    <definedName name="transaction_notional_Amont">#REF!</definedName>
    <definedName name="Transition_Matrix">#REF!</definedName>
    <definedName name="TreeStep">#REF!</definedName>
    <definedName name="type">#REF!</definedName>
    <definedName name="typeasset">#REF!</definedName>
    <definedName name="TypeChoices">#REF!</definedName>
    <definedName name="typeIndex">#REF!</definedName>
    <definedName name="Typeofswap">#REF!</definedName>
    <definedName name="U1CMT">#REF!</definedName>
    <definedName name="Uncertainty_of_Barrier">#REF!</definedName>
    <definedName name="UnitVector" localSheetId="2">'[21]MeanVariance'!$L$3:$L$6</definedName>
    <definedName name="UnitVector">'[6]MeanVariance'!$L$3:$L$6</definedName>
    <definedName name="Unwind">#REF!</definedName>
    <definedName name="UnwindCost">#REF!</definedName>
    <definedName name="Upper" localSheetId="2">'[23]SimpleIntegration'!$C$3</definedName>
    <definedName name="Upper">'[8]SimpleIntegration'!$C$3</definedName>
    <definedName name="UpperBaseTrancheAttach">#REF!</definedName>
    <definedName name="UpperTrancheEURCorrel">#REF!</definedName>
    <definedName name="UpperTrancheUSCorrel">#REF!</definedName>
    <definedName name="UseApprox">'[1]ImpliedDefProb'!$C$14</definedName>
    <definedName name="UseCouponSchedule">#REF!</definedName>
    <definedName name="UseMigrationLoss">#REF!</definedName>
    <definedName name="USExpLoss">#REF!</definedName>
    <definedName name="Val1">'[4]CVA'!$J$3</definedName>
    <definedName name="Val1A" localSheetId="2">'[4]CVA'!#REF!</definedName>
    <definedName name="Val1A">'[13]CVA'!#REF!</definedName>
    <definedName name="Val2">'[4]CVA'!$J$4</definedName>
    <definedName name="Val2A">'[4]CVA'!$I$4</definedName>
    <definedName name="Val3">'[4]CVA'!$J$5</definedName>
    <definedName name="Val3A">'[4]CVA'!$I$5</definedName>
    <definedName name="ValueDate">#REF!</definedName>
    <definedName name="VaR" localSheetId="2">#REF!</definedName>
    <definedName name="VaR">#REF!</definedName>
    <definedName name="VaR10">#REF!</definedName>
    <definedName name="VAR2">#REF!</definedName>
    <definedName name="VAR3">#REF!</definedName>
    <definedName name="Variables">#REF!</definedName>
    <definedName name="Variance">#REF!</definedName>
    <definedName name="VarianceBarrier">#REF!</definedName>
    <definedName name="vd1" localSheetId="2">'[19]Merton'!$C$14</definedName>
    <definedName name="vd1">#REF!</definedName>
    <definedName name="vd2" localSheetId="2">'[19]Merton'!$C$15</definedName>
    <definedName name="vd2">#REF!</definedName>
    <definedName name="vnot" localSheetId="2">'[24]Class Problems'!$G$39</definedName>
    <definedName name="vnot">'[9]Class Problems'!$G$39</definedName>
    <definedName name="vol" localSheetId="2">#REF!</definedName>
    <definedName name="Vol">'Spreadsheet8.2'!$C$12</definedName>
    <definedName name="Volatilities" localSheetId="2">#REF!</definedName>
    <definedName name="Volatilities">#REF!</definedName>
    <definedName name="Volatility" localSheetId="2">'[19]Merton'!$C$10</definedName>
    <definedName name="Volatility">#REF!</definedName>
    <definedName name="VolatilityOfPosition">#REF!</definedName>
    <definedName name="VolCollateral">#REF!</definedName>
    <definedName name="volCurve">#REF!</definedName>
    <definedName name="volCurve2">#REF!</definedName>
    <definedName name="VolExposure">#REF!</definedName>
    <definedName name="VolMC" localSheetId="2">'[22]MonteCarlo'!$C$7</definedName>
    <definedName name="VolMC">'[7]MonteCarlo'!$C$7</definedName>
    <definedName name="VolSqrtDt" localSheetId="2">'[22]MonteCarlo'!$F$7</definedName>
    <definedName name="VolSqrtDt">'[7]MonteCarlo'!$F$7</definedName>
    <definedName name="Volume">#REF!</definedName>
    <definedName name="VolumeToLiquidate">#REF!</definedName>
    <definedName name="vvd1">'[3]TreePricer'!$C$26</definedName>
    <definedName name="WADP">#REF!</definedName>
    <definedName name="wd1">'[3]TreePricer'!$C$27</definedName>
    <definedName name="WeBuyFrom">#REF!</definedName>
    <definedName name="WeightEUR">#REF!</definedName>
    <definedName name="Weights">#REF!</definedName>
    <definedName name="WeightVector" localSheetId="2">'[21]MeanVariance'!$C$3:$C$6</definedName>
    <definedName name="WeightVector">'[6]MeanVariance'!$C$3:$C$6</definedName>
    <definedName name="WeightVector1" localSheetId="2">'[21]MeanVariance'!$G$18:$G$21</definedName>
    <definedName name="WeightVector1">'[6]MeanVariance'!$G$18:$G$21</definedName>
    <definedName name="WeightVector2" localSheetId="2">'[21]MeanVariance'!$K$18:$K$21</definedName>
    <definedName name="WeightVector2">'[6]MeanVariance'!$K$18:$K$21</definedName>
    <definedName name="WestMarket">#REF!</definedName>
    <definedName name="Workbook">#REF!</definedName>
    <definedName name="Worksheet_List" localSheetId="2">#REF!</definedName>
    <definedName name="Worksheet_List">#REF!</definedName>
    <definedName name="X2OverS">'[5]OptionPricer'!$C$21</definedName>
    <definedName name="xd1">'[5]HedgingSimulation'!$C$14</definedName>
    <definedName name="xd2">'[5]HedgingSimulation'!$C$15</definedName>
    <definedName name="xx" localSheetId="2">#REF!</definedName>
    <definedName name="xx">#REF!</definedName>
    <definedName name="YearToMaturity" localSheetId="2">'[21]Bond Price with Excel'!$B$18</definedName>
    <definedName name="YearToMaturity">'[6]Bond Price with Excel'!$B$18</definedName>
    <definedName name="Yield" localSheetId="2">'[21]Bond Price with Excel'!$B$13</definedName>
    <definedName name="Yield">'[6]Bond Price with Excel'!$B$13</definedName>
    <definedName name="YieldCurveId">#REF!</definedName>
    <definedName name="YieldCurveName">#REF!</definedName>
    <definedName name="zeroCurve">#REF!</definedName>
    <definedName name="ZeroCurveRange">OFFSET(#REF!,1,0,#REF!,1)</definedName>
  </definedNames>
  <calcPr calcMode="manual" fullCalcOnLoad="1" calcCompleted="0" calcOnSave="0"/>
</workbook>
</file>

<file path=xl/comments2.xml><?xml version="1.0" encoding="utf-8"?>
<comments xmlns="http://schemas.openxmlformats.org/spreadsheetml/2006/main">
  <authors>
    <author>Jon Gregory</author>
  </authors>
  <commentList>
    <comment ref="E17" authorId="0">
      <text>
        <r>
          <rPr>
            <sz val="8"/>
            <rFont val="Tahoma"/>
            <family val="2"/>
          </rPr>
          <t xml:space="preserve">This is the standard Black-Scholes price
</t>
        </r>
      </text>
    </comment>
    <comment ref="E18" authorId="0">
      <text>
        <r>
          <rPr>
            <sz val="8"/>
            <rFont val="Tahoma"/>
            <family val="2"/>
          </rPr>
          <t>This is the Black Scholes price multiplied by the survival probability, i.e. the price under a zero correlation assumption</t>
        </r>
      </text>
    </comment>
    <comment ref="E19" authorId="0">
      <text>
        <r>
          <rPr>
            <sz val="8"/>
            <rFont val="Tahoma"/>
            <family val="2"/>
          </rPr>
          <t xml:space="preserve">Risky price depending on correlation parameter. The call may sometimes be slightly above the BS value for numerical reasons.
</t>
        </r>
      </text>
    </comment>
  </commentList>
</comments>
</file>

<file path=xl/comments3.xml><?xml version="1.0" encoding="utf-8"?>
<comments xmlns="http://schemas.openxmlformats.org/spreadsheetml/2006/main">
  <authors>
    <author>jon gregory</author>
  </authors>
  <commentList>
    <comment ref="B27" authorId="0">
      <text>
        <r>
          <rPr>
            <b/>
            <sz val="8"/>
            <rFont val="Tahoma"/>
            <family val="2"/>
          </rPr>
          <t>Approximation given by Hull and White in the Journal of Derivatives Spring 2001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<sst xmlns="http://schemas.openxmlformats.org/spreadsheetml/2006/main" count="90" uniqueCount="72">
  <si>
    <t>Parameters</t>
  </si>
  <si>
    <t>Calculations</t>
  </si>
  <si>
    <t>sigma</t>
  </si>
  <si>
    <t>Hazard rate</t>
  </si>
  <si>
    <t>Correlation</t>
  </si>
  <si>
    <t xml:space="preserve">Mu </t>
  </si>
  <si>
    <t>Sigma</t>
  </si>
  <si>
    <t>Mu(t)</t>
  </si>
  <si>
    <t>Sigma(t)</t>
  </si>
  <si>
    <t>s'(t)</t>
  </si>
  <si>
    <t>Sigma'(t)</t>
  </si>
  <si>
    <t>Mu'(t)</t>
  </si>
  <si>
    <t>survival</t>
  </si>
  <si>
    <t>Wrong-way EE</t>
  </si>
  <si>
    <t>Normal EE</t>
  </si>
  <si>
    <t>S</t>
  </si>
  <si>
    <t>K</t>
  </si>
  <si>
    <t>T</t>
  </si>
  <si>
    <t>r</t>
  </si>
  <si>
    <t>Correl</t>
  </si>
  <si>
    <t>d2</t>
  </si>
  <si>
    <t>Def prob</t>
  </si>
  <si>
    <t>A1+</t>
  </si>
  <si>
    <t>A2+</t>
  </si>
  <si>
    <t>A1-</t>
  </si>
  <si>
    <t>A2-</t>
  </si>
  <si>
    <t>A1</t>
  </si>
  <si>
    <t>A2</t>
  </si>
  <si>
    <t>Call</t>
  </si>
  <si>
    <t>Put</t>
  </si>
  <si>
    <t>d1</t>
  </si>
  <si>
    <t>Quadrature calculations</t>
  </si>
  <si>
    <t>Forward</t>
  </si>
  <si>
    <t>Threshold</t>
  </si>
  <si>
    <t>Risk-free</t>
  </si>
  <si>
    <t>Risky discounted</t>
  </si>
  <si>
    <t>Risky</t>
  </si>
  <si>
    <t>Inputs</t>
  </si>
  <si>
    <t>Reference CDS Spread</t>
  </si>
  <si>
    <t>Counterparty CDS Spread</t>
  </si>
  <si>
    <t>Reference</t>
  </si>
  <si>
    <t>Cntrpty</t>
  </si>
  <si>
    <t>CDS Default Leg</t>
  </si>
  <si>
    <t>CDS Prem Leg</t>
  </si>
  <si>
    <t>Recovery</t>
  </si>
  <si>
    <t>Maturity</t>
  </si>
  <si>
    <t>Reference Entity Defaults</t>
  </si>
  <si>
    <t>Cntprty Defaults</t>
  </si>
  <si>
    <t>Both Default</t>
  </si>
  <si>
    <t>Neither Default</t>
  </si>
  <si>
    <t>Only Reference Defaults</t>
  </si>
  <si>
    <t>Only Counterparty Defaults</t>
  </si>
  <si>
    <t>CDS Spread (counterparty risk)</t>
  </si>
  <si>
    <t>CVA (spread per annum)</t>
  </si>
  <si>
    <t>`</t>
  </si>
  <si>
    <t>Counterparty</t>
  </si>
  <si>
    <t>Institution</t>
  </si>
  <si>
    <t>Survival Prob</t>
  </si>
  <si>
    <t>Marg DP</t>
  </si>
  <si>
    <t>EE</t>
  </si>
  <si>
    <t>NEE</t>
  </si>
  <si>
    <t>Spread Cntrpty</t>
  </si>
  <si>
    <t>Spread Institution</t>
  </si>
  <si>
    <t>Recovery Cntrpty</t>
  </si>
  <si>
    <t>Recovery Institution</t>
  </si>
  <si>
    <t>Correlation1</t>
  </si>
  <si>
    <t>Correlation2</t>
  </si>
  <si>
    <t xml:space="preserve">CVA </t>
  </si>
  <si>
    <t>DVA</t>
  </si>
  <si>
    <t>Total</t>
  </si>
  <si>
    <t>Results</t>
  </si>
  <si>
    <t>Hull White Approximation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</si>
</sst>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\ _F_-;\-* #,##0\ _F_-;_-* &quot;-&quot;\ _F_-;_-@_-"/>
    <numFmt numFmtId="165" formatCode="_-* #,##0.00\ _F_-;\-* #,##0.00\ _F_-;_-* &quot;-&quot;??\ _F_-;_-@_-"/>
    <numFmt numFmtId="166" formatCode="_-* #,##0\ &quot;F&quot;_-;\-* #,##0\ &quot;F&quot;_-;_-* &quot;-&quot;\ &quot;F&quot;_-;_-@_-"/>
    <numFmt numFmtId="167" formatCode="_-* #,##0.00\ &quot;F&quot;_-;\-* #,##0.00\ &quot;F&quot;_-;_-* &quot;-&quot;??\ &quot;F&quot;_-;_-@_-"/>
    <numFmt numFmtId="168" formatCode="0.000000%"/>
    <numFmt numFmtId="169" formatCode="#,##0.0;\-#,##0.0"/>
    <numFmt numFmtId="170" formatCode="0.0%"/>
    <numFmt numFmtId="171" formatCode="0.00000"/>
    <numFmt numFmtId="172" formatCode="0.0000"/>
    <numFmt numFmtId="173" formatCode="0.0"/>
    <numFmt numFmtId="174" formatCode="0.000%"/>
    <numFmt numFmtId="175" formatCode="0.0000%"/>
    <numFmt numFmtId="176" formatCode="0.000"/>
    <numFmt numFmtId="177" formatCode="0.0000E+00"/>
    <numFmt numFmtId="178" formatCode="0.000E+00"/>
    <numFmt numFmtId="179" formatCode="0.0E+00"/>
    <numFmt numFmtId="180" formatCode="0.00000000"/>
    <numFmt numFmtId="181" formatCode="0.0000000"/>
    <numFmt numFmtId="182" formatCode="0.000000"/>
    <numFmt numFmtId="183" formatCode="0.000000000"/>
    <numFmt numFmtId="184" formatCode="0.0000000000000000%"/>
    <numFmt numFmtId="185" formatCode="_-* #,##0.000_-;\-* #,##0.000_-;_-* &quot;-&quot;??_-;_-@_-"/>
    <numFmt numFmtId="186" formatCode="0.0000000000"/>
    <numFmt numFmtId="187" formatCode="0.E+00"/>
    <numFmt numFmtId="188" formatCode="0.00000%"/>
    <numFmt numFmtId="189" formatCode="_-* #,##0.0_-;\-* #,##0.0_-;_-* &quot;-&quot;??_-;_-@_-"/>
    <numFmt numFmtId="190" formatCode="_-* #,##0_-;\-* #,##0_-;_-* &quot;-&quot;??_-;_-@_-"/>
    <numFmt numFmtId="191" formatCode="#,##0.0"/>
    <numFmt numFmtId="192" formatCode="#,##0.000"/>
    <numFmt numFmtId="193" formatCode="0.00000E+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dd/mm/yyyy;@"/>
    <numFmt numFmtId="199" formatCode="[$-809]dd\ mmmm\ yyyy"/>
    <numFmt numFmtId="200" formatCode="dd/mm/yy;@"/>
    <numFmt numFmtId="201" formatCode="_-* #,##0.0000_-;\-* #,##0.0000_-;_-* &quot;-&quot;??_-;_-@_-"/>
    <numFmt numFmtId="202" formatCode="_-* #,##0.0000_-;\-* #,##0.0000_-;_-* &quot;-&quot;????_-;_-@_-"/>
    <numFmt numFmtId="203" formatCode="#,##0_ ;\-#,##0\ "/>
    <numFmt numFmtId="204" formatCode="0.0000000000000%"/>
    <numFmt numFmtId="205" formatCode="0.000000000000000%"/>
    <numFmt numFmtId="206" formatCode="_-* #,##0.0_-;\-* #,##0.0_-;_-* &quot;-&quot;?_-;_-@_-"/>
    <numFmt numFmtId="207" formatCode="0.000000000000000000%"/>
    <numFmt numFmtId="208" formatCode="0.00000000000000000%"/>
    <numFmt numFmtId="209" formatCode="0.000000000000000000"/>
    <numFmt numFmtId="210" formatCode="0.00000000000000000"/>
    <numFmt numFmtId="211" formatCode="0.0000000000000000"/>
    <numFmt numFmtId="212" formatCode="0.000000000000000"/>
    <numFmt numFmtId="213" formatCode="0.00000000000000"/>
    <numFmt numFmtId="214" formatCode="0.0000000000000"/>
    <numFmt numFmtId="215" formatCode="0.000000000000"/>
    <numFmt numFmtId="216" formatCode="0.00000000000"/>
    <numFmt numFmtId="217" formatCode="0.00000000000000%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8.5"/>
      <name val="MS Sans Serif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0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Arial"/>
      <family val="2"/>
    </font>
    <font>
      <b/>
      <sz val="24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12"/>
      <color indexed="8"/>
      <name val="Arial"/>
      <family val="0"/>
    </font>
    <font>
      <sz val="28"/>
      <color indexed="12"/>
      <name val="Arial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0.5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36"/>
      <color indexed="8"/>
      <name val="Perpetua"/>
      <family val="0"/>
    </font>
    <font>
      <sz val="9.6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9"/>
        <bgColor indexed="43"/>
      </patternFill>
    </fill>
    <fill>
      <patternFill patternType="mediumGray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22" borderId="3" applyNumberFormat="0" applyFont="0" applyBorder="0" applyAlignment="0" applyProtection="0"/>
    <xf numFmtId="0" fontId="7" fillId="23" borderId="4" applyNumberFormat="0" applyBorder="0">
      <alignment horizontal="left"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24" borderId="5" applyNumberFormat="0" applyFont="0" applyBorder="0" applyAlignment="0">
      <protection/>
    </xf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9" applyNumberFormat="0" applyFill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>
      <alignment horizontal="right"/>
      <protection/>
    </xf>
    <xf numFmtId="0" fontId="18" fillId="25" borderId="0" applyNumberFormat="0" applyBorder="0" applyAlignment="0" applyProtection="0"/>
    <xf numFmtId="0" fontId="0" fillId="0" borderId="0">
      <alignment/>
      <protection/>
    </xf>
    <xf numFmtId="0" fontId="1" fillId="26" borderId="10" applyNumberFormat="0" applyFont="0" applyAlignment="0" applyProtection="0"/>
    <xf numFmtId="0" fontId="19" fillId="20" borderId="11" applyNumberFormat="0" applyAlignment="0" applyProtection="0"/>
    <xf numFmtId="9" fontId="0" fillId="0" borderId="0" applyFont="0" applyFill="0" applyBorder="0" applyAlignment="0" applyProtection="0"/>
    <xf numFmtId="0" fontId="20" fillId="27" borderId="12">
      <alignment horizontal="center"/>
      <protection/>
    </xf>
    <xf numFmtId="0" fontId="0" fillId="0" borderId="0">
      <alignment horizontal="left" wrapText="1"/>
      <protection/>
    </xf>
    <xf numFmtId="0" fontId="21" fillId="0" borderId="0">
      <alignment horizontal="center"/>
      <protection/>
    </xf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8" borderId="0">
      <alignment horizontal="right"/>
      <protection/>
    </xf>
    <xf numFmtId="169" fontId="0" fillId="0" borderId="0">
      <alignment horizontal="center"/>
      <protection/>
    </xf>
  </cellStyleXfs>
  <cellXfs count="100">
    <xf numFmtId="0" fontId="0" fillId="0" borderId="0" xfId="0" applyAlignment="1">
      <alignment/>
    </xf>
    <xf numFmtId="0" fontId="0" fillId="27" borderId="0" xfId="65" applyFill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173" fontId="0" fillId="0" borderId="15" xfId="0" applyNumberFormat="1" applyBorder="1" applyAlignment="1">
      <alignment/>
    </xf>
    <xf numFmtId="17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0" fontId="0" fillId="0" borderId="19" xfId="68" applyNumberFormat="1" applyFont="1" applyBorder="1" applyAlignment="1">
      <alignment/>
    </xf>
    <xf numFmtId="10" fontId="0" fillId="0" borderId="20" xfId="68" applyNumberFormat="1" applyFont="1" applyBorder="1" applyAlignment="1">
      <alignment/>
    </xf>
    <xf numFmtId="9" fontId="27" fillId="0" borderId="21" xfId="0" applyNumberFormat="1" applyFont="1" applyBorder="1" applyAlignment="1" applyProtection="1">
      <alignment/>
      <protection locked="0"/>
    </xf>
    <xf numFmtId="9" fontId="27" fillId="0" borderId="22" xfId="0" applyNumberFormat="1" applyFont="1" applyBorder="1" applyAlignment="1" applyProtection="1">
      <alignment/>
      <protection locked="0"/>
    </xf>
    <xf numFmtId="9" fontId="27" fillId="0" borderId="23" xfId="0" applyNumberFormat="1" applyFont="1" applyBorder="1" applyAlignment="1" applyProtection="1">
      <alignment/>
      <protection locked="0"/>
    </xf>
    <xf numFmtId="176" fontId="0" fillId="0" borderId="0" xfId="0" applyNumberForma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24" xfId="0" applyNumberFormat="1" applyBorder="1" applyAlignment="1">
      <alignment/>
    </xf>
    <xf numFmtId="176" fontId="0" fillId="0" borderId="20" xfId="0" applyNumberFormat="1" applyBorder="1" applyAlignment="1">
      <alignment/>
    </xf>
    <xf numFmtId="176" fontId="0" fillId="0" borderId="25" xfId="0" applyNumberFormat="1" applyBorder="1" applyAlignment="1">
      <alignment/>
    </xf>
    <xf numFmtId="176" fontId="0" fillId="0" borderId="26" xfId="0" applyNumberFormat="1" applyBorder="1" applyAlignment="1">
      <alignment/>
    </xf>
    <xf numFmtId="10" fontId="0" fillId="0" borderId="0" xfId="68" applyNumberFormat="1" applyFont="1" applyBorder="1" applyAlignment="1">
      <alignment/>
    </xf>
    <xf numFmtId="173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9" fontId="27" fillId="0" borderId="22" xfId="0" applyNumberFormat="1" applyFont="1" applyBorder="1" applyAlignment="1">
      <alignment/>
    </xf>
    <xf numFmtId="9" fontId="27" fillId="0" borderId="23" xfId="0" applyNumberFormat="1" applyFont="1" applyBorder="1" applyAlignment="1">
      <alignment/>
    </xf>
    <xf numFmtId="176" fontId="0" fillId="0" borderId="0" xfId="0" applyNumberFormat="1" applyAlignment="1">
      <alignment/>
    </xf>
    <xf numFmtId="11" fontId="0" fillId="0" borderId="0" xfId="0" applyNumberFormat="1" applyBorder="1" applyAlignment="1">
      <alignment/>
    </xf>
    <xf numFmtId="11" fontId="0" fillId="0" borderId="24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72" fontId="0" fillId="0" borderId="25" xfId="0" applyNumberFormat="1" applyBorder="1" applyAlignment="1">
      <alignment/>
    </xf>
    <xf numFmtId="172" fontId="0" fillId="0" borderId="26" xfId="0" applyNumberFormat="1" applyBorder="1" applyAlignment="1">
      <alignment/>
    </xf>
    <xf numFmtId="11" fontId="0" fillId="0" borderId="25" xfId="0" applyNumberFormat="1" applyBorder="1" applyAlignment="1">
      <alignment/>
    </xf>
    <xf numFmtId="11" fontId="0" fillId="0" borderId="26" xfId="0" applyNumberFormat="1" applyBorder="1" applyAlignment="1">
      <alignment/>
    </xf>
    <xf numFmtId="10" fontId="0" fillId="0" borderId="25" xfId="68" applyNumberFormat="1" applyFont="1" applyBorder="1" applyAlignment="1">
      <alignment/>
    </xf>
    <xf numFmtId="10" fontId="0" fillId="0" borderId="26" xfId="68" applyNumberFormat="1" applyFont="1" applyBorder="1" applyAlignment="1">
      <alignment/>
    </xf>
    <xf numFmtId="10" fontId="0" fillId="0" borderId="24" xfId="68" applyNumberFormat="1" applyFont="1" applyBorder="1" applyAlignment="1">
      <alignment/>
    </xf>
    <xf numFmtId="10" fontId="0" fillId="0" borderId="0" xfId="68" applyNumberFormat="1" applyBorder="1" applyAlignment="1">
      <alignment/>
    </xf>
    <xf numFmtId="174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27" fillId="0" borderId="21" xfId="0" applyFont="1" applyBorder="1" applyAlignment="1">
      <alignment/>
    </xf>
    <xf numFmtId="1" fontId="27" fillId="0" borderId="22" xfId="0" applyNumberFormat="1" applyFont="1" applyBorder="1" applyAlignment="1">
      <alignment/>
    </xf>
    <xf numFmtId="0" fontId="27" fillId="0" borderId="22" xfId="0" applyFont="1" applyBorder="1" applyAlignment="1">
      <alignment/>
    </xf>
    <xf numFmtId="0" fontId="0" fillId="0" borderId="22" xfId="0" applyBorder="1" applyAlignment="1">
      <alignment/>
    </xf>
    <xf numFmtId="2" fontId="0" fillId="0" borderId="21" xfId="0" applyNumberFormat="1" applyBorder="1" applyAlignment="1">
      <alignment/>
    </xf>
    <xf numFmtId="174" fontId="0" fillId="0" borderId="22" xfId="0" applyNumberFormat="1" applyBorder="1" applyAlignment="1">
      <alignment/>
    </xf>
    <xf numFmtId="176" fontId="0" fillId="0" borderId="23" xfId="0" applyNumberFormat="1" applyBorder="1" applyAlignment="1">
      <alignment/>
    </xf>
    <xf numFmtId="11" fontId="0" fillId="0" borderId="15" xfId="0" applyNumberFormat="1" applyBorder="1" applyAlignment="1">
      <alignment/>
    </xf>
    <xf numFmtId="11" fontId="0" fillId="0" borderId="17" xfId="0" applyNumberFormat="1" applyBorder="1" applyAlignment="1">
      <alignment/>
    </xf>
    <xf numFmtId="10" fontId="0" fillId="0" borderId="28" xfId="68" applyNumberFormat="1" applyFont="1" applyBorder="1" applyAlignment="1">
      <alignment/>
    </xf>
    <xf numFmtId="11" fontId="0" fillId="0" borderId="18" xfId="0" applyNumberFormat="1" applyBorder="1" applyAlignment="1">
      <alignment/>
    </xf>
    <xf numFmtId="181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30" fillId="0" borderId="0" xfId="0" applyFont="1" applyAlignment="1">
      <alignment/>
    </xf>
    <xf numFmtId="0" fontId="31" fillId="0" borderId="17" xfId="0" applyFont="1" applyBorder="1" applyAlignment="1">
      <alignment/>
    </xf>
    <xf numFmtId="0" fontId="31" fillId="0" borderId="28" xfId="0" applyFont="1" applyBorder="1" applyAlignment="1">
      <alignment/>
    </xf>
    <xf numFmtId="1" fontId="27" fillId="0" borderId="21" xfId="0" applyNumberFormat="1" applyFont="1" applyBorder="1" applyAlignment="1" applyProtection="1">
      <alignment/>
      <protection locked="0"/>
    </xf>
    <xf numFmtId="1" fontId="27" fillId="0" borderId="22" xfId="0" applyNumberFormat="1" applyFont="1" applyBorder="1" applyAlignment="1" applyProtection="1">
      <alignment/>
      <protection locked="0"/>
    </xf>
    <xf numFmtId="10" fontId="0" fillId="0" borderId="0" xfId="68" applyNumberFormat="1" applyAlignment="1">
      <alignment/>
    </xf>
    <xf numFmtId="10" fontId="0" fillId="0" borderId="0" xfId="68" applyNumberFormat="1" applyFont="1" applyAlignment="1">
      <alignment/>
    </xf>
    <xf numFmtId="182" fontId="0" fillId="0" borderId="0" xfId="0" applyNumberFormat="1" applyAlignment="1">
      <alignment/>
    </xf>
    <xf numFmtId="1" fontId="0" fillId="0" borderId="23" xfId="0" applyNumberFormat="1" applyFont="1" applyBorder="1" applyAlignment="1">
      <alignment/>
    </xf>
    <xf numFmtId="174" fontId="0" fillId="0" borderId="0" xfId="68" applyNumberFormat="1" applyAlignment="1">
      <alignment/>
    </xf>
    <xf numFmtId="10" fontId="0" fillId="0" borderId="21" xfId="68" applyNumberFormat="1" applyBorder="1" applyAlignment="1">
      <alignment/>
    </xf>
    <xf numFmtId="10" fontId="0" fillId="0" borderId="22" xfId="68" applyNumberFormat="1" applyBorder="1" applyAlignment="1">
      <alignment/>
    </xf>
    <xf numFmtId="10" fontId="0" fillId="0" borderId="23" xfId="68" applyNumberFormat="1" applyBorder="1" applyAlignment="1">
      <alignment/>
    </xf>
    <xf numFmtId="1" fontId="0" fillId="0" borderId="21" xfId="0" applyNumberFormat="1" applyFont="1" applyBorder="1" applyAlignment="1">
      <alignment/>
    </xf>
    <xf numFmtId="0" fontId="0" fillId="0" borderId="16" xfId="0" applyFill="1" applyBorder="1" applyAlignment="1">
      <alignment/>
    </xf>
    <xf numFmtId="1" fontId="0" fillId="0" borderId="23" xfId="0" applyNumberFormat="1" applyFont="1" applyBorder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31" fillId="0" borderId="0" xfId="0" applyFont="1" applyAlignment="1">
      <alignment/>
    </xf>
    <xf numFmtId="0" fontId="0" fillId="0" borderId="29" xfId="0" applyBorder="1" applyAlignment="1">
      <alignment/>
    </xf>
    <xf numFmtId="0" fontId="0" fillId="0" borderId="27" xfId="0" applyFill="1" applyBorder="1" applyAlignment="1">
      <alignment/>
    </xf>
    <xf numFmtId="0" fontId="0" fillId="0" borderId="30" xfId="0" applyBorder="1" applyAlignment="1">
      <alignment/>
    </xf>
    <xf numFmtId="10" fontId="0" fillId="0" borderId="31" xfId="68" applyNumberFormat="1" applyBorder="1" applyAlignment="1">
      <alignment/>
    </xf>
    <xf numFmtId="170" fontId="0" fillId="0" borderId="14" xfId="0" applyNumberFormat="1" applyBorder="1" applyAlignment="1">
      <alignment/>
    </xf>
    <xf numFmtId="170" fontId="0" fillId="0" borderId="15" xfId="0" applyNumberFormat="1" applyBorder="1" applyAlignment="1">
      <alignment/>
    </xf>
    <xf numFmtId="10" fontId="0" fillId="0" borderId="23" xfId="0" applyNumberFormat="1" applyBorder="1" applyAlignment="1">
      <alignment/>
    </xf>
    <xf numFmtId="10" fontId="0" fillId="0" borderId="32" xfId="68" applyNumberFormat="1" applyBorder="1" applyAlignment="1">
      <alignment/>
    </xf>
    <xf numFmtId="10" fontId="0" fillId="0" borderId="24" xfId="0" applyNumberFormat="1" applyBorder="1" applyAlignment="1">
      <alignment/>
    </xf>
    <xf numFmtId="10" fontId="0" fillId="0" borderId="24" xfId="68" applyNumberFormat="1" applyBorder="1" applyAlignment="1">
      <alignment/>
    </xf>
    <xf numFmtId="43" fontId="0" fillId="0" borderId="0" xfId="42" applyFont="1" applyAlignment="1">
      <alignment/>
    </xf>
    <xf numFmtId="0" fontId="26" fillId="0" borderId="17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31" fillId="0" borderId="14" xfId="0" applyFont="1" applyBorder="1" applyAlignment="1">
      <alignment/>
    </xf>
    <xf numFmtId="0" fontId="31" fillId="0" borderId="33" xfId="0" applyFont="1" applyBorder="1" applyAlignment="1">
      <alignment/>
    </xf>
    <xf numFmtId="1" fontId="0" fillId="0" borderId="22" xfId="0" applyNumberFormat="1" applyFont="1" applyBorder="1" applyAlignment="1">
      <alignment/>
    </xf>
    <xf numFmtId="189" fontId="0" fillId="0" borderId="0" xfId="42" applyNumberFormat="1" applyFont="1" applyAlignment="1">
      <alignment/>
    </xf>
    <xf numFmtId="172" fontId="0" fillId="0" borderId="0" xfId="0" applyNumberFormat="1" applyAlignment="1">
      <alignment/>
    </xf>
    <xf numFmtId="9" fontId="0" fillId="0" borderId="0" xfId="68" applyFont="1" applyAlignment="1">
      <alignment/>
    </xf>
    <xf numFmtId="170" fontId="0" fillId="0" borderId="0" xfId="0" applyNumberFormat="1" applyAlignment="1">
      <alignment/>
    </xf>
    <xf numFmtId="170" fontId="0" fillId="0" borderId="0" xfId="68" applyNumberFormat="1" applyFont="1" applyAlignment="1">
      <alignment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" xfId="46"/>
    <cellStyle name="DataInput" xfId="47"/>
    <cellStyle name="Explanatory Text" xfId="48"/>
    <cellStyle name="Followed Hyperlink" xfId="49"/>
    <cellStyle name="Good" xfId="50"/>
    <cellStyle name="Header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Milliers [0]_rating factor" xfId="59"/>
    <cellStyle name="Milliers_rating factor" xfId="60"/>
    <cellStyle name="Monétaire [0]_rating factor" xfId="61"/>
    <cellStyle name="Monétaire_rating factor" xfId="62"/>
    <cellStyle name="Month" xfId="63"/>
    <cellStyle name="Neutral" xfId="64"/>
    <cellStyle name="Normal_LFS_CollateralandCntrptyRisk" xfId="65"/>
    <cellStyle name="Note" xfId="66"/>
    <cellStyle name="Output" xfId="67"/>
    <cellStyle name="Percent" xfId="68"/>
    <cellStyle name="PricingProducts" xfId="69"/>
    <cellStyle name="Style 1" xfId="70"/>
    <cellStyle name="TIMES" xfId="71"/>
    <cellStyle name="Title" xfId="72"/>
    <cellStyle name="Total" xfId="73"/>
    <cellStyle name="Warning Text" xfId="74"/>
    <cellStyle name="WASP_PLStyle" xfId="75"/>
    <cellStyle name="Year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5"/>
          <c:y val="0.151"/>
          <c:w val="0.91025"/>
          <c:h val="0.71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'Spreadsheet8.1'!$H$10</c:f>
              <c:strCache>
                <c:ptCount val="1"/>
                <c:pt idx="0">
                  <c:v>Normal EE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'Spreadsheet8.1'!$E$11:$E$61</c:f>
              <c:numCache/>
            </c:numRef>
          </c:xVal>
          <c:yVal>
            <c:numRef>
              <c:f>'Spreadsheet8.1'!$H$11:$H$61</c:f>
              <c:numCache/>
            </c:numRef>
          </c:yVal>
          <c:smooth val="1"/>
        </c:ser>
        <c:ser>
          <c:idx val="1"/>
          <c:order val="1"/>
          <c:tx>
            <c:strRef>
              <c:f>'Spreadsheet8.1'!$M$10</c:f>
              <c:strCache>
                <c:ptCount val="1"/>
                <c:pt idx="0">
                  <c:v>Wrong-way EE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'Spreadsheet8.1'!$E$11:$E$61</c:f>
              <c:numCache/>
            </c:numRef>
          </c:xVal>
          <c:yVal>
            <c:numRef>
              <c:f>'Spreadsheet8.1'!$M$11:$M$61</c:f>
              <c:numCache/>
            </c:numRef>
          </c:yVal>
          <c:smooth val="1"/>
        </c:ser>
        <c:axId val="63270"/>
        <c:axId val="569431"/>
      </c:scatterChart>
      <c:valAx>
        <c:axId val="63270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(years)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431"/>
        <c:crosses val="autoZero"/>
        <c:crossBetween val="midCat"/>
        <c:dispUnits/>
      </c:valAx>
      <c:valAx>
        <c:axId val="569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Exposure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285"/>
          <c:y val="0.012"/>
          <c:w val="0.451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14525"/>
          <c:w val="0.9585"/>
          <c:h val="0.8165"/>
        </c:manualLayout>
      </c:layout>
      <c:areaChart>
        <c:grouping val="standard"/>
        <c:varyColors val="0"/>
        <c:ser>
          <c:idx val="0"/>
          <c:order val="0"/>
          <c:tx>
            <c:v>CVA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'Spreadsheet8.3'!$B$31:$C$31</c:f>
              <c:numCache/>
            </c:numRef>
          </c:val>
        </c:ser>
        <c:ser>
          <c:idx val="1"/>
          <c:order val="1"/>
          <c:tx>
            <c:v>CDS Spread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'Spreadsheet8.3'!$B$32:$C$32</c:f>
              <c:numCache/>
            </c:numRef>
          </c:val>
        </c:ser>
        <c:axId val="5124880"/>
        <c:axId val="46123921"/>
      </c:areaChart>
      <c:catAx>
        <c:axId val="5124880"/>
        <c:scaling>
          <c:orientation val="minMax"/>
        </c:scaling>
        <c:axPos val="b"/>
        <c:delete val="1"/>
        <c:majorTickMark val="out"/>
        <c:minorTickMark val="none"/>
        <c:tickLblPos val="nextTo"/>
        <c:crossAx val="46123921"/>
        <c:crosses val="autoZero"/>
        <c:auto val="1"/>
        <c:lblOffset val="100"/>
        <c:tickLblSkip val="1"/>
        <c:noMultiLvlLbl val="0"/>
      </c:catAx>
      <c:valAx>
        <c:axId val="4612392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488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9075"/>
          <c:y val="0.0115"/>
          <c:w val="0.289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5825"/>
          <c:w val="0.96075"/>
          <c:h val="0.80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'Spreadsheet8.4'!$M$10</c:f>
              <c:strCache>
                <c:ptCount val="1"/>
                <c:pt idx="0">
                  <c:v>EE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'Spreadsheet8.4'!$E$11:$E$61</c:f>
              <c:numCache/>
            </c:numRef>
          </c:xVal>
          <c:yVal>
            <c:numRef>
              <c:f>'Spreadsheet8.4'!$M$11:$M$61</c:f>
              <c:numCache/>
            </c:numRef>
          </c:yVal>
          <c:smooth val="1"/>
        </c:ser>
        <c:ser>
          <c:idx val="1"/>
          <c:order val="1"/>
          <c:tx>
            <c:strRef>
              <c:f>'Spreadsheet8.4'!$S$10</c:f>
              <c:strCache>
                <c:ptCount val="1"/>
                <c:pt idx="0">
                  <c:v>NEE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'Spreadsheet8.4'!$E$11:$E$61</c:f>
              <c:numCache/>
            </c:numRef>
          </c:xVal>
          <c:yVal>
            <c:numRef>
              <c:f>'Spreadsheet8.4'!$S$11:$S$61</c:f>
              <c:numCache/>
            </c:numRef>
          </c:yVal>
          <c:smooth val="1"/>
        </c:ser>
        <c:axId val="12462106"/>
        <c:axId val="45050091"/>
      </c:scatterChart>
      <c:valAx>
        <c:axId val="12462106"/>
        <c:scaling>
          <c:orientation val="minMax"/>
          <c:max val="1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50091"/>
        <c:crosses val="autoZero"/>
        <c:crossBetween val="midCat"/>
        <c:dispUnits/>
      </c:valAx>
      <c:valAx>
        <c:axId val="45050091"/>
        <c:scaling>
          <c:orientation val="minMax"/>
        </c:scaling>
        <c:axPos val="l"/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621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5"/>
          <c:y val="0.01225"/>
          <c:w val="0.24325"/>
          <c:h val="0.09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1905"/>
          <c:w val="0.946"/>
          <c:h val="0.7565"/>
        </c:manualLayout>
      </c:layout>
      <c:barChart>
        <c:barDir val="col"/>
        <c:grouping val="stacked"/>
        <c:varyColors val="0"/>
        <c:ser>
          <c:idx val="0"/>
          <c:order val="0"/>
          <c:tx>
            <c:v>CVA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'Spreadsheet8.4'!$C$19</c:f>
              <c:numCache/>
            </c:numRef>
          </c:val>
        </c:ser>
        <c:ser>
          <c:idx val="1"/>
          <c:order val="1"/>
          <c:tx>
            <c:v>DVA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'Spreadsheet8.4'!$C$20</c:f>
              <c:numCache/>
            </c:numRef>
          </c:val>
        </c:ser>
        <c:overlap val="100"/>
        <c:axId val="2797636"/>
        <c:axId val="25178725"/>
      </c:barChart>
      <c:catAx>
        <c:axId val="2797636"/>
        <c:scaling>
          <c:orientation val="minMax"/>
        </c:scaling>
        <c:axPos val="b"/>
        <c:delete val="1"/>
        <c:majorTickMark val="out"/>
        <c:minorTickMark val="none"/>
        <c:tickLblPos val="nextTo"/>
        <c:crossAx val="25178725"/>
        <c:crosses val="autoZero"/>
        <c:auto val="1"/>
        <c:lblOffset val="100"/>
        <c:tickLblSkip val="1"/>
        <c:noMultiLvlLbl val="0"/>
      </c:catAx>
      <c:valAx>
        <c:axId val="25178725"/>
        <c:scaling>
          <c:orientation val="minMax"/>
        </c:scaling>
        <c:axPos val="l"/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76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4325"/>
          <c:y val="0.01575"/>
          <c:w val="0.219"/>
          <c:h val="0.1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oftraining.com/" TargetMode="External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oftraining.com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hyperlink" Target="http://www.oftraining.com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oftraining.com/" TargetMode="Externa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9</xdr:col>
      <xdr:colOff>66675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6000750" cy="1123950"/>
        </a:xfrm>
        <a:prstGeom prst="rect">
          <a:avLst/>
        </a:prstGeom>
        <a:solidFill>
          <a:srgbClr val="DDDDDD"/>
        </a:solidFill>
        <a:ln w="9525" cmpd="sng">
          <a:solidFill>
            <a:srgbClr val="DDDDDD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Simple Wrong-Way Risk Calculation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Simple calculation of expected exposure in the presence of wrong-way risk as in appendix 8.A. </a:t>
          </a:r>
        </a:p>
      </xdr:txBody>
    </xdr:sp>
    <xdr:clientData/>
  </xdr:twoCellAnchor>
  <xdr:twoCellAnchor>
    <xdr:from>
      <xdr:col>9</xdr:col>
      <xdr:colOff>95250</xdr:colOff>
      <xdr:row>2</xdr:row>
      <xdr:rowOff>76200</xdr:rowOff>
    </xdr:from>
    <xdr:to>
      <xdr:col>12</xdr:col>
      <xdr:colOff>504825</xdr:colOff>
      <xdr:row>5</xdr:row>
      <xdr:rowOff>28575</xdr:rowOff>
    </xdr:to>
    <xdr:sp>
      <xdr:nvSpPr>
        <xdr:cNvPr id="2" name="Text Box 2">
          <a:hlinkClick r:id="rId1"/>
        </xdr:cNvPr>
        <xdr:cNvSpPr txBox="1">
          <a:spLocks noChangeArrowheads="1"/>
        </xdr:cNvSpPr>
      </xdr:nvSpPr>
      <xdr:spPr>
        <a:xfrm>
          <a:off x="6029325" y="400050"/>
          <a:ext cx="22383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Jon Gregory (jon@oftraining.com)
</a:t>
          </a: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www.oftraining.com</a:t>
          </a:r>
        </a:p>
      </xdr:txBody>
    </xdr:sp>
    <xdr:clientData/>
  </xdr:twoCellAnchor>
  <xdr:twoCellAnchor>
    <xdr:from>
      <xdr:col>3</xdr:col>
      <xdr:colOff>247650</xdr:colOff>
      <xdr:row>11</xdr:row>
      <xdr:rowOff>114300</xdr:rowOff>
    </xdr:from>
    <xdr:to>
      <xdr:col>10</xdr:col>
      <xdr:colOff>495300</xdr:colOff>
      <xdr:row>27</xdr:row>
      <xdr:rowOff>0</xdr:rowOff>
    </xdr:to>
    <xdr:graphicFrame>
      <xdr:nvGraphicFramePr>
        <xdr:cNvPr id="3" name="Chart 5"/>
        <xdr:cNvGraphicFramePr/>
      </xdr:nvGraphicFramePr>
      <xdr:xfrm>
        <a:off x="2286000" y="1924050"/>
        <a:ext cx="475297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9</xdr:col>
      <xdr:colOff>66675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7038975" cy="1123950"/>
        </a:xfrm>
        <a:prstGeom prst="rect">
          <a:avLst/>
        </a:prstGeom>
        <a:solidFill>
          <a:srgbClr val="DDDDDD"/>
        </a:solidFill>
        <a:ln w="9525" cmpd="sng">
          <a:solidFill>
            <a:srgbClr val="DDDDDD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Black-Scholes With Counterparty Risk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Black-Scholes formula with counterparty risk as shown in appendix 8.B. </a:t>
          </a:r>
        </a:p>
      </xdr:txBody>
    </xdr:sp>
    <xdr:clientData/>
  </xdr:twoCellAnchor>
  <xdr:twoCellAnchor>
    <xdr:from>
      <xdr:col>9</xdr:col>
      <xdr:colOff>276225</xdr:colOff>
      <xdr:row>2</xdr:row>
      <xdr:rowOff>76200</xdr:rowOff>
    </xdr:from>
    <xdr:to>
      <xdr:col>12</xdr:col>
      <xdr:colOff>685800</xdr:colOff>
      <xdr:row>5</xdr:row>
      <xdr:rowOff>28575</xdr:rowOff>
    </xdr:to>
    <xdr:sp>
      <xdr:nvSpPr>
        <xdr:cNvPr id="2" name="Text Box 2">
          <a:hlinkClick r:id="rId1"/>
        </xdr:cNvPr>
        <xdr:cNvSpPr txBox="1">
          <a:spLocks noChangeArrowheads="1"/>
        </xdr:cNvSpPr>
      </xdr:nvSpPr>
      <xdr:spPr>
        <a:xfrm>
          <a:off x="7248525" y="400050"/>
          <a:ext cx="23241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Jon Gregory (jon@oftraining.com)
</a:t>
          </a: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www.oftraining.com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5</xdr:col>
      <xdr:colOff>209550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4724400" cy="1123950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txBody>
        <a:bodyPr vertOverflow="clip" wrap="square" lIns="64008" tIns="82296" rIns="0" bIns="0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Perpetua"/>
              <a:ea typeface="Perpetua"/>
              <a:cs typeface="Perpetua"/>
            </a:rPr>
            <a:t>CDS Counterparty Risk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simple copula approach to calculating CDS counterparty risk for a 5-year CDS</a:t>
          </a:r>
        </a:p>
      </xdr:txBody>
    </xdr:sp>
    <xdr:clientData/>
  </xdr:twoCellAnchor>
  <xdr:twoCellAnchor>
    <xdr:from>
      <xdr:col>4</xdr:col>
      <xdr:colOff>114300</xdr:colOff>
      <xdr:row>10</xdr:row>
      <xdr:rowOff>123825</xdr:rowOff>
    </xdr:from>
    <xdr:to>
      <xdr:col>10</xdr:col>
      <xdr:colOff>742950</xdr:colOff>
      <xdr:row>26</xdr:row>
      <xdr:rowOff>66675</xdr:rowOff>
    </xdr:to>
    <xdr:graphicFrame>
      <xdr:nvGraphicFramePr>
        <xdr:cNvPr id="2" name="Chart 3"/>
        <xdr:cNvGraphicFramePr/>
      </xdr:nvGraphicFramePr>
      <xdr:xfrm>
        <a:off x="4019550" y="1857375"/>
        <a:ext cx="46672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9</xdr:col>
      <xdr:colOff>66675</xdr:colOff>
      <xdr:row>7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0" y="9525"/>
          <a:ext cx="7019925" cy="1123950"/>
        </a:xfrm>
        <a:prstGeom prst="rect">
          <a:avLst/>
        </a:prstGeom>
        <a:solidFill>
          <a:srgbClr val="DDDDDD"/>
        </a:solidFill>
        <a:ln w="9525" cmpd="sng">
          <a:solidFill>
            <a:srgbClr val="DDDDDD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CDS Counterparty Risk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Approximate pricing of a CDS with counterparty risk (this example is not referred to in the book)</a:t>
          </a:r>
        </a:p>
      </xdr:txBody>
    </xdr:sp>
    <xdr:clientData/>
  </xdr:twoCellAnchor>
  <xdr:twoCellAnchor>
    <xdr:from>
      <xdr:col>9</xdr:col>
      <xdr:colOff>276225</xdr:colOff>
      <xdr:row>2</xdr:row>
      <xdr:rowOff>76200</xdr:rowOff>
    </xdr:from>
    <xdr:to>
      <xdr:col>12</xdr:col>
      <xdr:colOff>609600</xdr:colOff>
      <xdr:row>5</xdr:row>
      <xdr:rowOff>28575</xdr:rowOff>
    </xdr:to>
    <xdr:sp>
      <xdr:nvSpPr>
        <xdr:cNvPr id="4" name="Text Box 6">
          <a:hlinkClick r:id="rId2"/>
        </xdr:cNvPr>
        <xdr:cNvSpPr txBox="1">
          <a:spLocks noChangeArrowheads="1"/>
        </xdr:cNvSpPr>
      </xdr:nvSpPr>
      <xdr:spPr>
        <a:xfrm>
          <a:off x="7229475" y="400050"/>
          <a:ext cx="28384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Jon Gregory (jon@oftraining.com)
</a:t>
          </a: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www.oftraining.com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9</xdr:col>
      <xdr:colOff>66675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6353175" cy="1123950"/>
        </a:xfrm>
        <a:prstGeom prst="rect">
          <a:avLst/>
        </a:prstGeom>
        <a:solidFill>
          <a:srgbClr val="DDDDDD"/>
        </a:solidFill>
        <a:ln w="9525" cmpd="sng">
          <a:solidFill>
            <a:srgbClr val="DDDDDD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Bilateral CVA and Wrong-way Risk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Simple CVA calculations for a forward contract showing the impact of wrong-way risk on bilateral CVA</a:t>
          </a:r>
        </a:p>
      </xdr:txBody>
    </xdr:sp>
    <xdr:clientData/>
  </xdr:twoCellAnchor>
  <xdr:twoCellAnchor>
    <xdr:from>
      <xdr:col>9</xdr:col>
      <xdr:colOff>95250</xdr:colOff>
      <xdr:row>2</xdr:row>
      <xdr:rowOff>76200</xdr:rowOff>
    </xdr:from>
    <xdr:to>
      <xdr:col>12</xdr:col>
      <xdr:colOff>504825</xdr:colOff>
      <xdr:row>5</xdr:row>
      <xdr:rowOff>28575</xdr:rowOff>
    </xdr:to>
    <xdr:sp>
      <xdr:nvSpPr>
        <xdr:cNvPr id="2" name="Text Box 2">
          <a:hlinkClick r:id="rId1"/>
        </xdr:cNvPr>
        <xdr:cNvSpPr txBox="1">
          <a:spLocks noChangeArrowheads="1"/>
        </xdr:cNvSpPr>
      </xdr:nvSpPr>
      <xdr:spPr>
        <a:xfrm>
          <a:off x="6381750" y="400050"/>
          <a:ext cx="22383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Jon Gregory (jon@oftraining.com)
</a:t>
          </a: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www.oftraining.com</a:t>
          </a:r>
        </a:p>
      </xdr:txBody>
    </xdr:sp>
    <xdr:clientData/>
  </xdr:twoCellAnchor>
  <xdr:twoCellAnchor>
    <xdr:from>
      <xdr:col>5</xdr:col>
      <xdr:colOff>219075</xdr:colOff>
      <xdr:row>15</xdr:row>
      <xdr:rowOff>152400</xdr:rowOff>
    </xdr:from>
    <xdr:to>
      <xdr:col>13</xdr:col>
      <xdr:colOff>123825</xdr:colOff>
      <xdr:row>30</xdr:row>
      <xdr:rowOff>133350</xdr:rowOff>
    </xdr:to>
    <xdr:graphicFrame>
      <xdr:nvGraphicFramePr>
        <xdr:cNvPr id="3" name="Chart 3"/>
        <xdr:cNvGraphicFramePr/>
      </xdr:nvGraphicFramePr>
      <xdr:xfrm>
        <a:off x="4067175" y="2609850"/>
        <a:ext cx="49434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20</xdr:row>
      <xdr:rowOff>76200</xdr:rowOff>
    </xdr:from>
    <xdr:to>
      <xdr:col>4</xdr:col>
      <xdr:colOff>514350</xdr:colOff>
      <xdr:row>32</xdr:row>
      <xdr:rowOff>9525</xdr:rowOff>
    </xdr:to>
    <xdr:graphicFrame>
      <xdr:nvGraphicFramePr>
        <xdr:cNvPr id="4" name="Chart 4"/>
        <xdr:cNvGraphicFramePr/>
      </xdr:nvGraphicFramePr>
      <xdr:xfrm>
        <a:off x="95250" y="3362325"/>
        <a:ext cx="3609975" cy="1885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n\Documents\TrainingCourses\LFSModernCreditDerivs\LFS_MCD_Delegat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on%20Gregory\My%20Documents\MotivationalTraining\CourseSpreadsheets\QTinRM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n\Documents\TrainingCourses\CourseSpreadsheets\QTinRM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n\Documents\TrainingCourses\CourseSpreadsheets\BilateralCntrptyRiskCalcs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n\Documents\TrainingCourses\CourseSpreadsheets\CntrptyRiskEuromoneyOLD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on%20Gregory\My%20Documents\Book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n\Documents\TrainingCourses\CounterpartyRiskandCollateralManagement\PricingExamples0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n\Documents\TrainingCourses\CounterpartyRiskandCollateralManagement\StructuringandPricingCreditDerivs\CreditDerivsExample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BNP_BasketCDOPricer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n\Documents\StructuringandPricingCreditDerivs\CreditDerivsExample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n\Documents\TrainingCourses\CounterpartyRiskandCollateralManagement\QTinRM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on%20Gregory\My%20Documents\TrainingCourses\StructuringandPricingCreditDerivs\CreditDerivsExamplesNew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n\Documents\TrainingCourses\CounterpartyRiskandCollateralManagement\BilateralCntrptyRiskCalcs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n\Documents\TrainingCourses\CounterpartyRiskandCollateralManagement\EuromoneyExamples_FMforNQ_Day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n\Documents\TrainingCourses\CounterpartyRiskandCollateralManagement\EuromoneyExamples_FMforNQ_Day3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n\Documents\TrainingCourses\CounterpartyRiskandCollateralManagement\EuromoneyExamples_FMforNQ_Day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n\Documents\TrainingCourses\CounterpartyRiskandCollateralManagement\econ422PresentValueProblems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n\Documents\TrainingCourses\CounterpartyRiskandCollateralManagement\QTinRM2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n\Documents\TrainingCourses\CounterpartyRiskandCollateralManagement\QTinRM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n\Documents\TrainingCourses\ConvertibleBondsandCSA\CB_CSA_Examples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n\Documents\TrainingCourses\CounterpartyRiskandCollateralManagement\CntrptyRiskEuromoneyExamplesNew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on%20Gregory\My%20Documents\MotivationalTraining\CourseSpreadsheets\QTinRM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on%20Gregory\My%20Documents\MotivationalTraining\CourseSpreadsheets\EuromoneyExamples_FMforNQ_Day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on%20Gregory\My%20Documents\MotivationalTraining\CourseSpreadsheets\EuromoneyExamples_FMforNQ_Day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on%20Gregory\My%20Documents\MotivationalTraining\CourseSpreadsheets\EuromoneyExamples_FMforNQ_Day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on%20Gregory\My%20Documents\MotivationalTraining\CourseSpreadsheets\econ422PresentValueProblem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efulExcelFormulas"/>
      <sheetName val="SimpleSpreadCDSPricer"/>
      <sheetName val="Bond-CDS Basis"/>
      <sheetName val="IndexBasis"/>
      <sheetName val="CancellableCDS"/>
      <sheetName val="CMDS"/>
      <sheetName val="BasketPricer"/>
      <sheetName val="BasketMC"/>
      <sheetName val="HistoricalDefProbs"/>
      <sheetName val="ImpliedDefProb"/>
      <sheetName val="CDOPricer"/>
      <sheetName val="BaseCorrelation"/>
      <sheetName val="Bespoke"/>
      <sheetName val="CDSCntrptyRisk"/>
    </sheetNames>
    <sheetDataSet>
      <sheetData sheetId="1">
        <row r="11">
          <cell r="C11">
            <v>100</v>
          </cell>
        </row>
        <row r="12">
          <cell r="C12">
            <v>250</v>
          </cell>
        </row>
        <row r="14">
          <cell r="C14">
            <v>0.4</v>
          </cell>
        </row>
        <row r="15">
          <cell r="C15">
            <v>5</v>
          </cell>
        </row>
        <row r="19">
          <cell r="C19">
            <v>4.010872776150003</v>
          </cell>
        </row>
      </sheetData>
      <sheetData sheetId="2">
        <row r="9">
          <cell r="Q9">
            <v>5</v>
          </cell>
        </row>
        <row r="11">
          <cell r="C11">
            <v>0.05</v>
          </cell>
        </row>
        <row r="13">
          <cell r="C13">
            <v>0.07</v>
          </cell>
        </row>
        <row r="14">
          <cell r="C14">
            <v>0.4</v>
          </cell>
        </row>
        <row r="19">
          <cell r="C19">
            <v>4.397256061459341</v>
          </cell>
        </row>
        <row r="21">
          <cell r="C21">
            <v>0.30227097813081494</v>
          </cell>
        </row>
      </sheetData>
      <sheetData sheetId="4">
        <row r="12">
          <cell r="C12">
            <v>2</v>
          </cell>
        </row>
        <row r="17">
          <cell r="F17">
            <v>0</v>
          </cell>
        </row>
        <row r="18">
          <cell r="F18">
            <v>354.94586357346907</v>
          </cell>
        </row>
        <row r="22">
          <cell r="F22" t="e">
            <v>#NUM!</v>
          </cell>
        </row>
      </sheetData>
      <sheetData sheetId="5">
        <row r="12">
          <cell r="C12">
            <v>5</v>
          </cell>
        </row>
        <row r="15">
          <cell r="B15" t="str">
            <v>CDS Curve</v>
          </cell>
        </row>
        <row r="16">
          <cell r="B16">
            <v>0</v>
          </cell>
        </row>
        <row r="17">
          <cell r="B17">
            <v>1</v>
          </cell>
        </row>
        <row r="18">
          <cell r="B18">
            <v>2</v>
          </cell>
        </row>
        <row r="19">
          <cell r="B19">
            <v>3</v>
          </cell>
        </row>
        <row r="20">
          <cell r="B20">
            <v>4</v>
          </cell>
        </row>
        <row r="21">
          <cell r="B21">
            <v>5</v>
          </cell>
        </row>
        <row r="22">
          <cell r="B22">
            <v>6</v>
          </cell>
        </row>
        <row r="23">
          <cell r="B23">
            <v>7</v>
          </cell>
        </row>
        <row r="24">
          <cell r="B24">
            <v>8</v>
          </cell>
        </row>
        <row r="25">
          <cell r="B25">
            <v>9</v>
          </cell>
        </row>
        <row r="26">
          <cell r="B26">
            <v>10</v>
          </cell>
        </row>
      </sheetData>
      <sheetData sheetId="6">
        <row r="14">
          <cell r="C14">
            <v>5</v>
          </cell>
        </row>
        <row r="15">
          <cell r="C15">
            <v>0</v>
          </cell>
        </row>
      </sheetData>
      <sheetData sheetId="7">
        <row r="11">
          <cell r="C11">
            <v>0.4</v>
          </cell>
        </row>
      </sheetData>
      <sheetData sheetId="9">
        <row r="11">
          <cell r="K11" t="str">
            <v>MTM</v>
          </cell>
        </row>
        <row r="14">
          <cell r="C14" t="b">
            <v>0</v>
          </cell>
        </row>
      </sheetData>
      <sheetData sheetId="10">
        <row r="11">
          <cell r="C11">
            <v>0.4</v>
          </cell>
          <cell r="G11" t="e">
            <v>#VALUE!</v>
          </cell>
        </row>
        <row r="12">
          <cell r="C12">
            <v>5</v>
          </cell>
          <cell r="G12" t="e">
            <v>#VALUE!</v>
          </cell>
        </row>
        <row r="13">
          <cell r="C13">
            <v>100</v>
          </cell>
        </row>
        <row r="14">
          <cell r="C14">
            <v>0.05</v>
          </cell>
          <cell r="K14" t="str">
            <v>Payoff</v>
          </cell>
          <cell r="L14" t="str">
            <v>Marg Payoff</v>
          </cell>
          <cell r="Q14">
            <v>0.3004221783431987</v>
          </cell>
        </row>
        <row r="15">
          <cell r="C15">
            <v>50</v>
          </cell>
          <cell r="Q15" t="e">
            <v>#NUM!</v>
          </cell>
        </row>
        <row r="16">
          <cell r="Q16">
            <v>1.004987562112089</v>
          </cell>
        </row>
        <row r="17">
          <cell r="C17">
            <v>0.04</v>
          </cell>
        </row>
        <row r="18">
          <cell r="C18">
            <v>0.08</v>
          </cell>
        </row>
        <row r="19">
          <cell r="C19">
            <v>1000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ComputingVolatility"/>
      <sheetName val="Data"/>
      <sheetName val="VarCovarExample"/>
      <sheetName val="HistoricalSimulation"/>
      <sheetName val="MonteCarloSimulation"/>
      <sheetName val="CompareAll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HistoricalDefProbs"/>
      <sheetName val="RecoveryRates"/>
      <sheetName val="Merton"/>
      <sheetName val="CreditGrades"/>
      <sheetName val="Portfolio"/>
      <sheetName val="MonteCarlo"/>
      <sheetName val="HomogeneousApproximation"/>
      <sheetName val="ConditionalNormalApproximation"/>
      <sheetName val="Recursion"/>
      <sheetName val="Compare"/>
      <sheetName val="IntegrationPoints"/>
    </sheetNames>
    <sheetDataSet>
      <sheetData sheetId="3">
        <row r="6">
          <cell r="C6">
            <v>100</v>
          </cell>
        </row>
        <row r="7">
          <cell r="C7">
            <v>110</v>
          </cell>
        </row>
        <row r="16">
          <cell r="C16">
            <v>15.210083301374098</v>
          </cell>
        </row>
        <row r="17">
          <cell r="C17">
            <v>94.78991669862592</v>
          </cell>
        </row>
        <row r="24">
          <cell r="C24">
            <v>0.827048398046238</v>
          </cell>
        </row>
        <row r="25">
          <cell r="C25">
            <v>4.3602716212886605</v>
          </cell>
        </row>
      </sheetData>
      <sheetData sheetId="4">
        <row r="6">
          <cell r="C6">
            <v>100</v>
          </cell>
        </row>
        <row r="7">
          <cell r="C7">
            <v>0.5</v>
          </cell>
        </row>
        <row r="8">
          <cell r="C8">
            <v>0.3</v>
          </cell>
        </row>
        <row r="9">
          <cell r="C9">
            <v>0.5</v>
          </cell>
        </row>
        <row r="10">
          <cell r="C10">
            <v>100</v>
          </cell>
        </row>
        <row r="11">
          <cell r="C11">
            <v>5</v>
          </cell>
        </row>
        <row r="14">
          <cell r="C14">
            <v>0.3333333333333333</v>
          </cell>
        </row>
        <row r="15">
          <cell r="C15">
            <v>0.8034647195462633</v>
          </cell>
        </row>
        <row r="16">
          <cell r="C16">
            <v>3.2825228511156315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andomNumbers"/>
      <sheetName val="RandomVariables"/>
      <sheetName val="Sheet1"/>
      <sheetName val="Sheet2"/>
      <sheetName val="Exposure"/>
      <sheetName val="Sheet3"/>
      <sheetName val="Sheet4"/>
      <sheetName val="Credit"/>
      <sheetName val="Results"/>
      <sheetName val="Batch"/>
    </sheetNames>
    <sheetDataSet>
      <sheetData sheetId="0">
        <row r="4">
          <cell r="B4">
            <v>0.1668250983026931</v>
          </cell>
          <cell r="H4">
            <v>-0.19375268532755768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ortfolio"/>
      <sheetName val="MonteCarlo"/>
      <sheetName val="Information"/>
      <sheetName val="ExposureSim"/>
      <sheetName val="Netting"/>
      <sheetName val="PFE and Netting"/>
      <sheetName val="Impact of PV"/>
      <sheetName val="EPEAllocation"/>
      <sheetName val="CollateralMarginCall"/>
      <sheetName val="CVA"/>
      <sheetName val="CDSCntrptyRis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Sheet1"/>
      <sheetName val="Sheet2"/>
      <sheetName val="Sheet3"/>
    </sheetNames>
    <sheetDataSet>
      <sheetData sheetId="0">
        <row r="4">
          <cell r="D4">
            <v>0.1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asketPricer"/>
      <sheetName val="CDSStripper"/>
      <sheetName val="IndexBasis"/>
      <sheetName val="DefTime"/>
      <sheetName val="NumDefaults"/>
      <sheetName val="Survival"/>
      <sheetName val="Mapping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HistoricalDefProbs"/>
      <sheetName val="RecoveryRates"/>
      <sheetName val="Merton"/>
      <sheetName val="CreditGrades"/>
      <sheetName val="BaselIIFormula"/>
      <sheetName val="BlackModel"/>
      <sheetName val="IndexBasis"/>
      <sheetName val="BasketMC"/>
      <sheetName val="BasketAnalytical"/>
      <sheetName val="CDSStripper"/>
      <sheetName val="BaseCorrelation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isclaimer"/>
      <sheetName val="Basket"/>
      <sheetName val="CD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HistoricalDefProbs"/>
      <sheetName val="RecoveryRates"/>
      <sheetName val="Merton"/>
      <sheetName val="CreditGrades"/>
      <sheetName val="BaselIIFormula"/>
      <sheetName val="BlackModel"/>
      <sheetName val="IndexBasis"/>
      <sheetName val="BasketMC"/>
      <sheetName val="BasketAnalytical"/>
      <sheetName val="CDSStripper"/>
      <sheetName val="BaseCorrelation"/>
      <sheetName val="Bespoke"/>
    </sheetNames>
    <sheetDataSet>
      <sheetData sheetId="5">
        <row r="8">
          <cell r="D8">
            <v>0.6</v>
          </cell>
        </row>
      </sheetData>
      <sheetData sheetId="6">
        <row r="10">
          <cell r="D10">
            <v>4.3</v>
          </cell>
        </row>
      </sheetData>
      <sheetData sheetId="7">
        <row r="10">
          <cell r="I10">
            <v>146.43600646972706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HistoricalDefProbs"/>
      <sheetName val="RecoveryRates"/>
      <sheetName val="Merton"/>
      <sheetName val="CreditGrades"/>
      <sheetName val="Portfolio"/>
      <sheetName val="MonteCarlo"/>
      <sheetName val="HomogeneousApproximation"/>
      <sheetName val="ConditionalNormalApproximation"/>
      <sheetName val="Recursion"/>
      <sheetName val="Compare"/>
      <sheetName val="IntegrationPoints"/>
    </sheetNames>
    <sheetDataSet>
      <sheetData sheetId="3">
        <row r="6">
          <cell r="C6">
            <v>100</v>
          </cell>
        </row>
        <row r="7">
          <cell r="C7">
            <v>110</v>
          </cell>
        </row>
        <row r="8">
          <cell r="C8">
            <v>0.05</v>
          </cell>
        </row>
        <row r="10">
          <cell r="C10">
            <v>0.1</v>
          </cell>
        </row>
        <row r="14">
          <cell r="C14">
            <v>1.5031017980432493</v>
          </cell>
        </row>
        <row r="15">
          <cell r="C15">
            <v>1.4031017980432492</v>
          </cell>
        </row>
        <row r="16">
          <cell r="C16">
            <v>15.210083301374098</v>
          </cell>
        </row>
        <row r="17">
          <cell r="C17">
            <v>94.78991669862592</v>
          </cell>
        </row>
        <row r="23">
          <cell r="C23">
            <v>0.08029324254347447</v>
          </cell>
        </row>
        <row r="24">
          <cell r="C24">
            <v>0.827048398046238</v>
          </cell>
        </row>
        <row r="25">
          <cell r="C25">
            <v>4.3602716212886605</v>
          </cell>
        </row>
      </sheetData>
      <sheetData sheetId="4">
        <row r="6">
          <cell r="C6">
            <v>100</v>
          </cell>
        </row>
        <row r="7">
          <cell r="C7">
            <v>0.5</v>
          </cell>
        </row>
        <row r="8">
          <cell r="C8">
            <v>0.3</v>
          </cell>
        </row>
        <row r="9">
          <cell r="C9">
            <v>0.5</v>
          </cell>
        </row>
        <row r="10">
          <cell r="C10">
            <v>100</v>
          </cell>
        </row>
        <row r="11">
          <cell r="C11">
            <v>5</v>
          </cell>
        </row>
        <row r="14">
          <cell r="C14">
            <v>0.3333333333333333</v>
          </cell>
        </row>
        <row r="15">
          <cell r="C15">
            <v>0.8034647195462633</v>
          </cell>
        </row>
        <row r="16">
          <cell r="C16">
            <v>3.2825228511156315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HistoricalDefProbs"/>
      <sheetName val="RecoveryRates"/>
      <sheetName val="Merton"/>
      <sheetName val="CreditGrades"/>
      <sheetName val="BaselIIFormula"/>
      <sheetName val="BlackModel"/>
      <sheetName val="IndexBasis"/>
      <sheetName val="BasketMC"/>
      <sheetName val="BasketAnalytical"/>
      <sheetName val="ImpliedDefProb"/>
      <sheetName val="BaseCorrelation"/>
      <sheetName val="Bespoke"/>
    </sheetNames>
    <sheetDataSet>
      <sheetData sheetId="3">
        <row r="13">
          <cell r="C13">
            <v>1</v>
          </cell>
        </row>
      </sheetData>
      <sheetData sheetId="11">
        <row r="16">
          <cell r="C16" t="str">
            <v>Linear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RandomNumbers"/>
      <sheetName val="RandomVariables"/>
      <sheetName val="Sheet1"/>
      <sheetName val="Sheet2"/>
      <sheetName val="Exposure"/>
      <sheetName val="Sheet3"/>
      <sheetName val="Sheet4"/>
      <sheetName val="Credit"/>
      <sheetName val="Results"/>
      <sheetName val="Batch"/>
    </sheetNames>
    <sheetDataSet>
      <sheetData sheetId="0">
        <row r="4">
          <cell r="B4">
            <v>0.1668250983026931</v>
          </cell>
          <cell r="H4">
            <v>-0.19375268532755768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V functions"/>
      <sheetName val="YieldExample"/>
      <sheetName val="Bond Price with Excel"/>
      <sheetName val="TwoAssetsEfficientFrontier"/>
      <sheetName val="MeanVariance"/>
      <sheetName val="ValueAtRiskExample"/>
      <sheetName val="VarCovarExample"/>
    </sheetNames>
    <sheetDataSet>
      <sheetData sheetId="1">
        <row r="2">
          <cell r="C2">
            <v>95</v>
          </cell>
        </row>
        <row r="3">
          <cell r="C3">
            <v>0.06</v>
          </cell>
        </row>
        <row r="4">
          <cell r="C4">
            <v>0.05</v>
          </cell>
        </row>
      </sheetData>
      <sheetData sheetId="2">
        <row r="12">
          <cell r="B12">
            <v>0.1</v>
          </cell>
        </row>
        <row r="13">
          <cell r="B13">
            <v>0.15</v>
          </cell>
        </row>
        <row r="14">
          <cell r="B14">
            <v>37453</v>
          </cell>
        </row>
        <row r="15">
          <cell r="B15">
            <v>1</v>
          </cell>
        </row>
        <row r="16">
          <cell r="B16">
            <v>41744</v>
          </cell>
        </row>
        <row r="18">
          <cell r="B18">
            <v>11.747945205479452</v>
          </cell>
        </row>
        <row r="19">
          <cell r="B19">
            <v>37726</v>
          </cell>
        </row>
        <row r="23">
          <cell r="B23">
            <v>72.99011296894129</v>
          </cell>
        </row>
        <row r="24">
          <cell r="B24">
            <v>2.5205479452054798</v>
          </cell>
        </row>
        <row r="25">
          <cell r="B25">
            <v>75.51066091414677</v>
          </cell>
        </row>
        <row r="27">
          <cell r="B27">
            <v>5.629983587350511</v>
          </cell>
        </row>
        <row r="58">
          <cell r="B58">
            <v>0.5</v>
          </cell>
        </row>
      </sheetData>
      <sheetData sheetId="4">
        <row r="3">
          <cell r="C3">
            <v>0.25</v>
          </cell>
          <cell r="D3">
            <v>0.05</v>
          </cell>
          <cell r="E3">
            <v>0.05</v>
          </cell>
          <cell r="L3">
            <v>1</v>
          </cell>
        </row>
        <row r="4">
          <cell r="C4">
            <v>0.25</v>
          </cell>
          <cell r="D4">
            <v>0.075</v>
          </cell>
          <cell r="E4">
            <v>0.08</v>
          </cell>
          <cell r="L4">
            <v>1</v>
          </cell>
        </row>
        <row r="5">
          <cell r="C5">
            <v>0.25</v>
          </cell>
          <cell r="D5">
            <v>0.1</v>
          </cell>
          <cell r="E5">
            <v>0.1</v>
          </cell>
          <cell r="L5">
            <v>1</v>
          </cell>
        </row>
        <row r="6">
          <cell r="C6">
            <v>0.25</v>
          </cell>
          <cell r="D6">
            <v>0.2</v>
          </cell>
          <cell r="E6">
            <v>0.3</v>
          </cell>
          <cell r="L6">
            <v>1</v>
          </cell>
        </row>
        <row r="11">
          <cell r="G11">
            <v>1066.6666666666706</v>
          </cell>
          <cell r="H11">
            <v>333.3333333333357</v>
          </cell>
          <cell r="I11">
            <v>-800.0000000000048</v>
          </cell>
          <cell r="J11">
            <v>-266.66666666666856</v>
          </cell>
        </row>
        <row r="12">
          <cell r="G12">
            <v>333.3333333333345</v>
          </cell>
          <cell r="H12">
            <v>416.66666666666737</v>
          </cell>
          <cell r="I12">
            <v>-500.00000000000153</v>
          </cell>
          <cell r="J12">
            <v>-166.66666666666708</v>
          </cell>
        </row>
        <row r="13">
          <cell r="G13">
            <v>-800.0000000000032</v>
          </cell>
          <cell r="H13">
            <v>-500.0000000000019</v>
          </cell>
          <cell r="I13">
            <v>1028.5714285714325</v>
          </cell>
          <cell r="J13">
            <v>323.8095238095251</v>
          </cell>
        </row>
        <row r="14">
          <cell r="G14">
            <v>-266.6666666666677</v>
          </cell>
          <cell r="H14">
            <v>-166.66666666666728</v>
          </cell>
          <cell r="I14">
            <v>323.8095238095251</v>
          </cell>
          <cell r="J14">
            <v>114.28571428571472</v>
          </cell>
        </row>
        <row r="17">
          <cell r="O17">
            <v>29.107142857142875</v>
          </cell>
        </row>
        <row r="18">
          <cell r="G18">
            <v>0.703517587939698</v>
          </cell>
          <cell r="J18">
            <v>0.1063</v>
          </cell>
          <cell r="K18">
            <v>0.26362532637075564</v>
          </cell>
          <cell r="O18">
            <v>9.48660714285717</v>
          </cell>
        </row>
        <row r="19">
          <cell r="G19">
            <v>0.17587939698492436</v>
          </cell>
          <cell r="K19">
            <v>-0.06036988685813757</v>
          </cell>
          <cell r="O19">
            <v>473.80952380952374</v>
          </cell>
        </row>
        <row r="20">
          <cell r="G20">
            <v>0.11055276381909603</v>
          </cell>
          <cell r="K20">
            <v>0.6170243690165365</v>
          </cell>
          <cell r="O20">
            <v>3647.6190476190595</v>
          </cell>
        </row>
        <row r="21">
          <cell r="G21">
            <v>0.010050251256281614</v>
          </cell>
          <cell r="K21">
            <v>0.1797201914708444</v>
          </cell>
        </row>
        <row r="23">
          <cell r="O23">
            <v>0.0017525179503916461</v>
          </cell>
        </row>
        <row r="32">
          <cell r="C32">
            <v>0.005421992737132618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BlackScholesFormula"/>
      <sheetName val="Formulas"/>
      <sheetName val="MonteCarlo"/>
      <sheetName val="ControlVariate"/>
      <sheetName val="RandomNumbers"/>
    </sheetNames>
    <sheetDataSet>
      <sheetData sheetId="2">
        <row r="3">
          <cell r="C3">
            <v>100</v>
          </cell>
          <cell r="F3">
            <v>10</v>
          </cell>
        </row>
        <row r="4">
          <cell r="C4">
            <v>100</v>
          </cell>
        </row>
        <row r="5">
          <cell r="C5">
            <v>0.05</v>
          </cell>
          <cell r="F5">
            <v>0.1</v>
          </cell>
        </row>
        <row r="6">
          <cell r="C6">
            <v>1</v>
          </cell>
          <cell r="F6">
            <v>1.001876758911648</v>
          </cell>
        </row>
        <row r="7">
          <cell r="C7">
            <v>0.25</v>
          </cell>
          <cell r="F7">
            <v>0.07905694150420949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ExcelFormulas"/>
      <sheetName val="VarCovarFormulas"/>
      <sheetName val="SimpleCovarianceWithWeights"/>
      <sheetName val="SimpleIntegration"/>
      <sheetName val="RandomVariablesandCorrelation"/>
    </sheetNames>
    <sheetDataSet>
      <sheetData sheetId="2">
        <row r="3">
          <cell r="J3">
            <v>0.5</v>
          </cell>
          <cell r="K3">
            <v>0.5</v>
          </cell>
        </row>
        <row r="6">
          <cell r="C6">
            <v>0.1</v>
          </cell>
        </row>
        <row r="7">
          <cell r="C7">
            <v>0.1</v>
          </cell>
        </row>
      </sheetData>
      <sheetData sheetId="3">
        <row r="2">
          <cell r="C2">
            <v>2</v>
          </cell>
          <cell r="G2">
            <v>1000</v>
          </cell>
        </row>
        <row r="3">
          <cell r="C3">
            <v>3</v>
          </cell>
        </row>
        <row r="4">
          <cell r="C4">
            <v>100</v>
          </cell>
        </row>
        <row r="5">
          <cell r="C5">
            <v>0.01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lass Problems"/>
      <sheetName val="PV functions"/>
      <sheetName val="Sheet3"/>
    </sheetNames>
    <sheetDataSet>
      <sheetData sheetId="0">
        <row r="39">
          <cell r="G39">
            <v>10000000</v>
          </cell>
          <cell r="H39">
            <v>0.05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ComputingVolatility"/>
      <sheetName val="Data"/>
      <sheetName val="VarCovarExample"/>
      <sheetName val="HistoricalSimulation"/>
      <sheetName val="MonteCarloSimulation"/>
      <sheetName val="CompareAll"/>
      <sheetName val="VarCovar2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UsefulExcelFormulas"/>
      <sheetName val="BinomialVsNormal"/>
      <sheetName val="RandomVariables"/>
      <sheetName val="CoherentRiskMeasuresExample"/>
      <sheetName val="ExponentialDampingEstimate"/>
      <sheetName val="TwoAssetsEfficientFrontier"/>
      <sheetName val="OptionPricer"/>
      <sheetName val="HedgingSimulation"/>
    </sheetNames>
    <sheetDataSet>
      <sheetData sheetId="5">
        <row r="6">
          <cell r="C6">
            <v>0.97</v>
          </cell>
        </row>
      </sheetData>
      <sheetData sheetId="6">
        <row r="7">
          <cell r="C7">
            <v>0.05</v>
          </cell>
        </row>
        <row r="8">
          <cell r="C8">
            <v>0.1</v>
          </cell>
        </row>
      </sheetData>
      <sheetData sheetId="8">
        <row r="7">
          <cell r="G7">
            <v>0.1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BondConvexity"/>
      <sheetName val="HistoricalDefProbs"/>
      <sheetName val="CDSStripper"/>
      <sheetName val="Merton"/>
      <sheetName val="CreditGrades"/>
      <sheetName val="CreditGradesFordExample"/>
      <sheetName val="TradingStrategy"/>
      <sheetName val="TreePricer"/>
      <sheetName val="UnderlyingValueTree"/>
      <sheetName val="OptionPriceTree"/>
      <sheetName val="HedgingSimulation"/>
      <sheetName val="CB_CSA_Examples1"/>
    </sheetNames>
    <sheetDataSet>
      <sheetData sheetId="5">
        <row r="9">
          <cell r="C9">
            <v>0.579</v>
          </cell>
        </row>
      </sheetData>
      <sheetData sheetId="7">
        <row r="8">
          <cell r="C8">
            <v>2.19</v>
          </cell>
        </row>
        <row r="9">
          <cell r="C9">
            <v>937.1943331576649</v>
          </cell>
        </row>
        <row r="10">
          <cell r="C10">
            <v>20</v>
          </cell>
        </row>
      </sheetData>
      <sheetData sheetId="8">
        <row r="9">
          <cell r="C9" t="str">
            <v>Put</v>
          </cell>
        </row>
        <row r="10">
          <cell r="C10">
            <v>500</v>
          </cell>
        </row>
        <row r="11">
          <cell r="C11" t="str">
            <v>No</v>
          </cell>
        </row>
        <row r="14">
          <cell r="C14">
            <v>20</v>
          </cell>
        </row>
        <row r="18">
          <cell r="C18">
            <v>0.04</v>
          </cell>
        </row>
        <row r="22">
          <cell r="C22">
            <v>5.316522746695687</v>
          </cell>
        </row>
        <row r="25">
          <cell r="C25">
            <v>24.428055163203396</v>
          </cell>
        </row>
        <row r="26">
          <cell r="C26">
            <v>0.17185624377065137</v>
          </cell>
        </row>
        <row r="27">
          <cell r="C27">
            <v>-0.27535735172930664</v>
          </cell>
        </row>
      </sheetData>
      <sheetData sheetId="11">
        <row r="4">
          <cell r="R4" t="str">
            <v>Simulation Results</v>
          </cell>
        </row>
        <row r="10">
          <cell r="L10">
            <v>1.7484008127580757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ExposureSim"/>
      <sheetName val="Netting"/>
      <sheetName val="HistoricalDefProbs"/>
      <sheetName val="CDSStripper"/>
      <sheetName val="PFE and Netting"/>
      <sheetName val="CVA"/>
      <sheetName val="EPEAllocation"/>
      <sheetName val="Impact of PV"/>
      <sheetName val="CollateralMarginCall"/>
      <sheetName val="Portfolio"/>
      <sheetName val="MonteCarlo"/>
      <sheetName val="CDSCntrptyRisk"/>
      <sheetName val="SimpleWrongWay"/>
    </sheetNames>
    <sheetDataSet>
      <sheetData sheetId="2">
        <row r="8">
          <cell r="D8">
            <v>5</v>
          </cell>
        </row>
        <row r="9">
          <cell r="D9">
            <v>10</v>
          </cell>
        </row>
      </sheetData>
      <sheetData sheetId="4">
        <row r="9">
          <cell r="C9" t="str">
            <v>Hazard Rate</v>
          </cell>
          <cell r="H9" t="str">
            <v>Error</v>
          </cell>
        </row>
        <row r="10">
          <cell r="L10">
            <v>0.016391422743333293</v>
          </cell>
        </row>
      </sheetData>
      <sheetData sheetId="6">
        <row r="8">
          <cell r="D8">
            <v>0.0375</v>
          </cell>
        </row>
        <row r="13">
          <cell r="C13">
            <v>0.05</v>
          </cell>
        </row>
      </sheetData>
      <sheetData sheetId="7">
        <row r="7">
          <cell r="H7">
            <v>1</v>
          </cell>
          <cell r="I7">
            <v>1</v>
          </cell>
        </row>
        <row r="19">
          <cell r="C19">
            <v>3.4165419432023327</v>
          </cell>
        </row>
        <row r="22">
          <cell r="C22">
            <v>-1.0229796438974148</v>
          </cell>
          <cell r="D22">
            <v>4.442743889302658</v>
          </cell>
        </row>
        <row r="23">
          <cell r="C23">
            <v>3.4197642454052435</v>
          </cell>
        </row>
      </sheetData>
      <sheetData sheetId="8">
        <row r="19">
          <cell r="C19">
            <v>0.036342645260068154</v>
          </cell>
        </row>
      </sheetData>
      <sheetData sheetId="9">
        <row r="6">
          <cell r="C6">
            <v>500000</v>
          </cell>
          <cell r="G6">
            <v>250000</v>
          </cell>
        </row>
        <row r="7">
          <cell r="C7">
            <v>0</v>
          </cell>
          <cell r="D7">
            <v>0</v>
          </cell>
          <cell r="G7">
            <v>10</v>
          </cell>
        </row>
        <row r="8">
          <cell r="C8">
            <v>0</v>
          </cell>
          <cell r="D8">
            <v>100000000</v>
          </cell>
          <cell r="G8">
            <v>10121971</v>
          </cell>
        </row>
        <row r="9">
          <cell r="C9">
            <v>500000</v>
          </cell>
          <cell r="G9">
            <v>1000</v>
          </cell>
        </row>
        <row r="10">
          <cell r="C10">
            <v>100000</v>
          </cell>
          <cell r="D10">
            <v>100000</v>
          </cell>
        </row>
        <row r="11">
          <cell r="C11">
            <v>-50000</v>
          </cell>
        </row>
        <row r="12">
          <cell r="C12">
            <v>500000</v>
          </cell>
        </row>
        <row r="13">
          <cell r="C13">
            <v>0</v>
          </cell>
        </row>
        <row r="14">
          <cell r="C14" t="str">
            <v>NO</v>
          </cell>
        </row>
      </sheetData>
      <sheetData sheetId="10">
        <row r="8">
          <cell r="D8">
            <v>-1.795495199122906</v>
          </cell>
          <cell r="E8">
            <v>10</v>
          </cell>
          <cell r="F8">
            <v>15</v>
          </cell>
          <cell r="G8">
            <v>12.266794707366055</v>
          </cell>
          <cell r="J8">
            <v>0.99</v>
          </cell>
        </row>
        <row r="9">
          <cell r="J9">
            <v>1</v>
          </cell>
        </row>
        <row r="11">
          <cell r="J11">
            <v>0.1</v>
          </cell>
        </row>
      </sheetData>
      <sheetData sheetId="11">
        <row r="8">
          <cell r="C8">
            <v>10000</v>
          </cell>
        </row>
        <row r="9">
          <cell r="C9">
            <v>5748594</v>
          </cell>
        </row>
      </sheetData>
      <sheetData sheetId="12">
        <row r="7">
          <cell r="C7">
            <v>0.02</v>
          </cell>
        </row>
        <row r="8">
          <cell r="C8">
            <v>0.01</v>
          </cell>
        </row>
        <row r="9">
          <cell r="C9">
            <v>0.5</v>
          </cell>
        </row>
        <row r="10">
          <cell r="C10">
            <v>0.4</v>
          </cell>
        </row>
        <row r="13">
          <cell r="C13">
            <v>0.15351827510938598</v>
          </cell>
        </row>
        <row r="14">
          <cell r="C14">
            <v>0.07995558537067671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UsefulExcelFormulas"/>
      <sheetName val="BinomialVsNormal"/>
      <sheetName val="RandomVariables"/>
      <sheetName val="CoherentRiskMeasuresExample"/>
      <sheetName val="ExponentialDampingEstimate"/>
      <sheetName val="TwoAssetsEfficientFrontier"/>
      <sheetName val="OptionPricer"/>
      <sheetName val="HedgingSimulation"/>
    </sheetNames>
    <sheetDataSet>
      <sheetData sheetId="2">
        <row r="6">
          <cell r="C6">
            <v>0.1</v>
          </cell>
        </row>
        <row r="7">
          <cell r="C7">
            <v>100</v>
          </cell>
        </row>
      </sheetData>
      <sheetData sheetId="4">
        <row r="7">
          <cell r="I7">
            <v>5</v>
          </cell>
        </row>
        <row r="8">
          <cell r="I8">
            <v>10</v>
          </cell>
        </row>
        <row r="9">
          <cell r="I9">
            <v>0.025</v>
          </cell>
        </row>
      </sheetData>
      <sheetData sheetId="5">
        <row r="6">
          <cell r="C6">
            <v>0.97</v>
          </cell>
        </row>
      </sheetData>
      <sheetData sheetId="6">
        <row r="7">
          <cell r="C7">
            <v>0.05</v>
          </cell>
        </row>
        <row r="8">
          <cell r="C8">
            <v>0.1</v>
          </cell>
        </row>
      </sheetData>
      <sheetData sheetId="7">
        <row r="7">
          <cell r="C7">
            <v>125</v>
          </cell>
        </row>
        <row r="8">
          <cell r="C8">
            <v>125</v>
          </cell>
        </row>
        <row r="9">
          <cell r="C9">
            <v>0.05</v>
          </cell>
        </row>
        <row r="20">
          <cell r="C20">
            <v>50</v>
          </cell>
        </row>
        <row r="21">
          <cell r="C21">
            <v>20</v>
          </cell>
        </row>
      </sheetData>
      <sheetData sheetId="8">
        <row r="7">
          <cell r="C7">
            <v>100</v>
          </cell>
          <cell r="G7">
            <v>0.1</v>
          </cell>
        </row>
        <row r="8">
          <cell r="G8">
            <v>0.25</v>
          </cell>
        </row>
        <row r="9">
          <cell r="G9">
            <v>0.004</v>
          </cell>
        </row>
        <row r="10">
          <cell r="C10">
            <v>0.25</v>
          </cell>
        </row>
        <row r="14">
          <cell r="C14">
            <v>0.125</v>
          </cell>
        </row>
        <row r="15">
          <cell r="C15">
            <v>-0.125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V functions"/>
      <sheetName val="YieldExample"/>
      <sheetName val="Bond Price with Excel"/>
      <sheetName val="TwoAssetsEfficientFrontier"/>
      <sheetName val="MeanVariance"/>
      <sheetName val="ValueAtRiskExample"/>
    </sheetNames>
    <sheetDataSet>
      <sheetData sheetId="1">
        <row r="2">
          <cell r="C2">
            <v>95</v>
          </cell>
        </row>
        <row r="3">
          <cell r="C3">
            <v>0.06</v>
          </cell>
        </row>
        <row r="4">
          <cell r="C4">
            <v>0.05</v>
          </cell>
        </row>
      </sheetData>
      <sheetData sheetId="2">
        <row r="12">
          <cell r="B12">
            <v>0.1</v>
          </cell>
        </row>
        <row r="13">
          <cell r="B13">
            <v>0.15</v>
          </cell>
        </row>
        <row r="14">
          <cell r="B14">
            <v>37453</v>
          </cell>
        </row>
        <row r="15">
          <cell r="B15">
            <v>1</v>
          </cell>
        </row>
        <row r="16">
          <cell r="B16">
            <v>41744</v>
          </cell>
        </row>
        <row r="18">
          <cell r="B18">
            <v>11.747945205479452</v>
          </cell>
        </row>
        <row r="19">
          <cell r="B19">
            <v>37726</v>
          </cell>
        </row>
        <row r="23">
          <cell r="B23">
            <v>72.99011296894129</v>
          </cell>
        </row>
        <row r="24">
          <cell r="B24">
            <v>2.5205479452054798</v>
          </cell>
        </row>
        <row r="25">
          <cell r="B25">
            <v>75.51066091414677</v>
          </cell>
        </row>
        <row r="27">
          <cell r="B27">
            <v>5.629983587350511</v>
          </cell>
        </row>
        <row r="58">
          <cell r="B58">
            <v>0.5</v>
          </cell>
        </row>
      </sheetData>
      <sheetData sheetId="4">
        <row r="3">
          <cell r="C3">
            <v>0.25</v>
          </cell>
          <cell r="D3">
            <v>0.05</v>
          </cell>
          <cell r="E3">
            <v>0.05</v>
          </cell>
          <cell r="L3">
            <v>1</v>
          </cell>
        </row>
        <row r="4">
          <cell r="C4">
            <v>0.25</v>
          </cell>
          <cell r="D4">
            <v>0.075</v>
          </cell>
          <cell r="E4">
            <v>0.08</v>
          </cell>
          <cell r="L4">
            <v>1</v>
          </cell>
        </row>
        <row r="5">
          <cell r="C5">
            <v>0.25</v>
          </cell>
          <cell r="D5">
            <v>0.1</v>
          </cell>
          <cell r="E5">
            <v>0.1</v>
          </cell>
          <cell r="L5">
            <v>1</v>
          </cell>
        </row>
        <row r="6">
          <cell r="C6">
            <v>0.25</v>
          </cell>
          <cell r="D6">
            <v>0.2</v>
          </cell>
          <cell r="E6">
            <v>0.3</v>
          </cell>
          <cell r="L6">
            <v>1</v>
          </cell>
        </row>
        <row r="11">
          <cell r="G11">
            <v>1066.6666666666706</v>
          </cell>
          <cell r="H11">
            <v>333.3333333333357</v>
          </cell>
          <cell r="I11">
            <v>-800.0000000000048</v>
          </cell>
          <cell r="J11">
            <v>-266.66666666666856</v>
          </cell>
        </row>
        <row r="12">
          <cell r="G12">
            <v>333.3333333333345</v>
          </cell>
          <cell r="H12">
            <v>416.66666666666737</v>
          </cell>
          <cell r="I12">
            <v>-500.00000000000153</v>
          </cell>
          <cell r="J12">
            <v>-166.66666666666708</v>
          </cell>
        </row>
        <row r="13">
          <cell r="G13">
            <v>-800.0000000000032</v>
          </cell>
          <cell r="H13">
            <v>-500.0000000000019</v>
          </cell>
          <cell r="I13">
            <v>1028.5714285714325</v>
          </cell>
          <cell r="J13">
            <v>323.8095238095251</v>
          </cell>
        </row>
        <row r="14">
          <cell r="G14">
            <v>-266.6666666666677</v>
          </cell>
          <cell r="H14">
            <v>-166.66666666666728</v>
          </cell>
          <cell r="I14">
            <v>323.8095238095251</v>
          </cell>
          <cell r="J14">
            <v>114.28571428571472</v>
          </cell>
        </row>
        <row r="17">
          <cell r="O17">
            <v>29.107142857142875</v>
          </cell>
        </row>
        <row r="18">
          <cell r="G18">
            <v>0.703517587939698</v>
          </cell>
          <cell r="J18">
            <v>0.1063</v>
          </cell>
          <cell r="K18">
            <v>0.26362532637075564</v>
          </cell>
          <cell r="O18">
            <v>9.48660714285717</v>
          </cell>
        </row>
        <row r="19">
          <cell r="G19">
            <v>0.17587939698492436</v>
          </cell>
          <cell r="K19">
            <v>-0.06036988685813757</v>
          </cell>
          <cell r="O19">
            <v>473.80952380952374</v>
          </cell>
        </row>
        <row r="20">
          <cell r="G20">
            <v>0.11055276381909603</v>
          </cell>
          <cell r="K20">
            <v>0.6170243690165365</v>
          </cell>
          <cell r="O20">
            <v>3647.6190476190595</v>
          </cell>
        </row>
        <row r="21">
          <cell r="G21">
            <v>0.010050251256281614</v>
          </cell>
          <cell r="K21">
            <v>0.1797201914708444</v>
          </cell>
        </row>
        <row r="23">
          <cell r="O23">
            <v>0.0017525179503916461</v>
          </cell>
        </row>
        <row r="32">
          <cell r="C32">
            <v>0.005421992737132618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lackScholesFormula"/>
      <sheetName val="Formulas"/>
      <sheetName val="MonteCarlo"/>
      <sheetName val="ControlVariate"/>
      <sheetName val="RandomNumbers"/>
    </sheetNames>
    <sheetDataSet>
      <sheetData sheetId="2">
        <row r="3">
          <cell r="C3">
            <v>100</v>
          </cell>
          <cell r="F3">
            <v>10</v>
          </cell>
        </row>
        <row r="4">
          <cell r="C4">
            <v>100</v>
          </cell>
          <cell r="F4">
            <v>1000</v>
          </cell>
        </row>
        <row r="5">
          <cell r="C5">
            <v>0.05</v>
          </cell>
          <cell r="F5">
            <v>0.1</v>
          </cell>
        </row>
        <row r="6">
          <cell r="C6">
            <v>1</v>
          </cell>
          <cell r="F6">
            <v>1.001876758911648</v>
          </cell>
        </row>
        <row r="7">
          <cell r="C7">
            <v>0.25</v>
          </cell>
          <cell r="F7">
            <v>0.07905694150420949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xcelFormulas"/>
      <sheetName val="VarCovarFormulas"/>
      <sheetName val="SimpleCovarianceWithWeights"/>
      <sheetName val="SimpleIntegration"/>
      <sheetName val="RandomVariablesandCorrelation"/>
    </sheetNames>
    <sheetDataSet>
      <sheetData sheetId="2">
        <row r="3">
          <cell r="J3">
            <v>0.5</v>
          </cell>
          <cell r="K3">
            <v>0.5</v>
          </cell>
        </row>
        <row r="6">
          <cell r="C6">
            <v>0.1</v>
          </cell>
        </row>
        <row r="7">
          <cell r="C7">
            <v>0.1</v>
          </cell>
        </row>
      </sheetData>
      <sheetData sheetId="3">
        <row r="2">
          <cell r="C2">
            <v>2</v>
          </cell>
        </row>
        <row r="3">
          <cell r="C3">
            <v>3</v>
          </cell>
        </row>
        <row r="4">
          <cell r="C4">
            <v>100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lass Problems"/>
      <sheetName val="PV functions"/>
      <sheetName val="Sheet3"/>
    </sheetNames>
    <sheetDataSet>
      <sheetData sheetId="0">
        <row r="39">
          <cell r="G39">
            <v>10000000</v>
          </cell>
          <cell r="H39">
            <v>0.05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Z105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E9" sqref="E9"/>
    </sheetView>
  </sheetViews>
  <sheetFormatPr defaultColWidth="9.140625" defaultRowHeight="12.75"/>
  <cols>
    <col min="2" max="2" width="11.28125" style="0" customWidth="1"/>
    <col min="3" max="3" width="10.140625" style="0" customWidth="1"/>
    <col min="4" max="4" width="11.140625" style="0" bestFit="1" customWidth="1"/>
    <col min="5" max="5" width="9.8515625" style="0" customWidth="1"/>
    <col min="6" max="6" width="6.57421875" style="0" bestFit="1" customWidth="1"/>
    <col min="8" max="8" width="12.421875" style="0" bestFit="1" customWidth="1"/>
    <col min="9" max="9" width="9.28125" style="0" bestFit="1" customWidth="1"/>
    <col min="13" max="13" width="13.57421875" style="0" bestFit="1" customWidth="1"/>
  </cols>
  <sheetData>
    <row r="1" spans="2:16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ht="13.5" thickBot="1"/>
    <row r="9" spans="2:3" ht="13.5" thickBot="1">
      <c r="B9" s="87" t="s">
        <v>0</v>
      </c>
      <c r="C9" s="88"/>
    </row>
    <row r="10" spans="2:26" ht="13.5" thickBot="1">
      <c r="B10" s="3" t="s">
        <v>5</v>
      </c>
      <c r="C10" s="12">
        <v>0</v>
      </c>
      <c r="D10" s="5"/>
      <c r="E10" s="8"/>
      <c r="F10" s="9" t="s">
        <v>7</v>
      </c>
      <c r="G10" s="31" t="s">
        <v>8</v>
      </c>
      <c r="H10" s="9" t="s">
        <v>14</v>
      </c>
      <c r="I10" s="31" t="s">
        <v>12</v>
      </c>
      <c r="J10" s="9" t="s">
        <v>9</v>
      </c>
      <c r="K10" s="31" t="s">
        <v>10</v>
      </c>
      <c r="L10" s="9" t="s">
        <v>11</v>
      </c>
      <c r="M10" s="32" t="s">
        <v>13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2:26" ht="12.75">
      <c r="B11" s="3" t="s">
        <v>6</v>
      </c>
      <c r="C11" s="13">
        <v>0.1</v>
      </c>
      <c r="D11" s="5"/>
      <c r="E11" s="6">
        <v>1E-07</v>
      </c>
      <c r="F11" s="19">
        <f aca="true" t="shared" si="0" ref="F11:F42">E11*Mu</f>
        <v>0</v>
      </c>
      <c r="G11" s="15">
        <f aca="true" t="shared" si="1" ref="G11:G42">SQRT(E11)*Sigma</f>
        <v>3.1622776601683795E-05</v>
      </c>
      <c r="H11" s="37">
        <f>F11*NORMSDIST(F11/G11)+G11*NORMDIST(F11/G11,0,1,FALSE)</f>
        <v>1.26156626101008E-05</v>
      </c>
      <c r="I11" s="21">
        <f aca="true" t="shared" si="2" ref="I11:I42">EXP(-HazardRate*E11)</f>
        <v>0.999999999</v>
      </c>
      <c r="J11" s="33">
        <f aca="true" t="shared" si="3" ref="J11:J61">NORMSINV(I11)</f>
        <v>5.997807010589105</v>
      </c>
      <c r="K11" s="29">
        <f aca="true" t="shared" si="4" ref="K11:K42">SQRT(1-Correlation^2)*G11</f>
        <v>2.7386127875258307E-05</v>
      </c>
      <c r="L11" s="35">
        <f aca="true" t="shared" si="5" ref="L11:L42">F11+Correlation*G11*J11</f>
        <v>9.483365559793608E-05</v>
      </c>
      <c r="M11" s="10">
        <f aca="true" t="shared" si="6" ref="M11:M61">L11*NORMSDIST(L11/K11)+K11*NORMDIST(L11/K11,0,1,FALSE)</f>
        <v>9.483551117425366E-05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2:26" ht="12.75">
      <c r="B12" s="3" t="s">
        <v>3</v>
      </c>
      <c r="C12" s="13">
        <v>0.01</v>
      </c>
      <c r="D12" s="5"/>
      <c r="E12" s="6">
        <v>0.2</v>
      </c>
      <c r="F12" s="19">
        <f t="shared" si="0"/>
        <v>0</v>
      </c>
      <c r="G12" s="15">
        <f t="shared" si="1"/>
        <v>0.044721359549995794</v>
      </c>
      <c r="H12" s="37">
        <f>F12*NORMSDIST(F12/G12)+G12*NORMDIST(F12/G12,0,1,FALSE)</f>
        <v>0.01784124116152771</v>
      </c>
      <c r="I12" s="21">
        <f t="shared" si="2"/>
        <v>0.9980019986673331</v>
      </c>
      <c r="J12" s="33">
        <f t="shared" si="3"/>
        <v>2.8784771198006887</v>
      </c>
      <c r="K12" s="29">
        <f t="shared" si="4"/>
        <v>0.03872983346207417</v>
      </c>
      <c r="L12" s="35">
        <f t="shared" si="5"/>
        <v>0.06436470511552146</v>
      </c>
      <c r="M12" s="10">
        <f t="shared" si="6"/>
        <v>0.06514147028115572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2:26" ht="13.5" thickBot="1">
      <c r="B13" s="4" t="s">
        <v>4</v>
      </c>
      <c r="C13" s="14">
        <v>0.5</v>
      </c>
      <c r="D13" s="5"/>
      <c r="E13" s="6">
        <f aca="true" t="shared" si="7" ref="E13:E61">E12+0.2</f>
        <v>0.4</v>
      </c>
      <c r="F13" s="19">
        <f t="shared" si="0"/>
        <v>0</v>
      </c>
      <c r="G13" s="15">
        <f t="shared" si="1"/>
        <v>0.0632455532033676</v>
      </c>
      <c r="H13" s="37">
        <f aca="true" t="shared" si="8" ref="H13:H61">F13*NORMSDIST(F13/G13)+G13*NORMDIST(F13/G13,0,1,FALSE)</f>
        <v>0.025231325220201602</v>
      </c>
      <c r="I13" s="21">
        <f t="shared" si="2"/>
        <v>0.9960079893439915</v>
      </c>
      <c r="J13" s="33">
        <f t="shared" si="3"/>
        <v>2.652744785367081</v>
      </c>
      <c r="K13" s="29">
        <f t="shared" si="4"/>
        <v>0.05477225575051662</v>
      </c>
      <c r="L13" s="35">
        <f t="shared" si="5"/>
        <v>0.08388715572894484</v>
      </c>
      <c r="M13" s="10">
        <f t="shared" si="6"/>
        <v>0.08538033867967038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2:26" ht="12.75">
      <c r="B14" s="23"/>
      <c r="C14" s="21"/>
      <c r="D14" s="5"/>
      <c r="E14" s="6">
        <f t="shared" si="7"/>
        <v>0.6000000000000001</v>
      </c>
      <c r="F14" s="19">
        <f t="shared" si="0"/>
        <v>0</v>
      </c>
      <c r="G14" s="15">
        <f t="shared" si="1"/>
        <v>0.07745966692414835</v>
      </c>
      <c r="H14" s="37">
        <f t="shared" si="8"/>
        <v>0.03090193616185517</v>
      </c>
      <c r="I14" s="21">
        <f t="shared" si="2"/>
        <v>0.9940179640539353</v>
      </c>
      <c r="J14" s="33">
        <f t="shared" si="3"/>
        <v>2.513202263368994</v>
      </c>
      <c r="K14" s="29">
        <f t="shared" si="4"/>
        <v>0.0670820393249937</v>
      </c>
      <c r="L14" s="35">
        <f t="shared" si="5"/>
        <v>0.09733590511678901</v>
      </c>
      <c r="M14" s="10">
        <f t="shared" si="6"/>
        <v>0.09953215947725005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2:26" ht="12.75">
      <c r="B15" s="23"/>
      <c r="C15" s="21"/>
      <c r="D15" s="5"/>
      <c r="E15" s="6">
        <f t="shared" si="7"/>
        <v>0.8</v>
      </c>
      <c r="F15" s="19">
        <f t="shared" si="0"/>
        <v>0</v>
      </c>
      <c r="G15" s="15">
        <f t="shared" si="1"/>
        <v>0.08944271909999159</v>
      </c>
      <c r="H15" s="37">
        <f t="shared" si="8"/>
        <v>0.03568248232305542</v>
      </c>
      <c r="I15" s="21">
        <f t="shared" si="2"/>
        <v>0.9920319148370607</v>
      </c>
      <c r="J15" s="33">
        <f t="shared" si="3"/>
        <v>2.410374103312713</v>
      </c>
      <c r="K15" s="29">
        <f t="shared" si="4"/>
        <v>0.07745966692414834</v>
      </c>
      <c r="L15" s="35">
        <f t="shared" si="5"/>
        <v>0.10779520692424654</v>
      </c>
      <c r="M15" s="10">
        <f t="shared" si="6"/>
        <v>0.11068827357920301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2:26" ht="12.75">
      <c r="B16" s="23"/>
      <c r="C16" s="21"/>
      <c r="D16" s="5"/>
      <c r="E16" s="6">
        <f t="shared" si="7"/>
        <v>1</v>
      </c>
      <c r="F16" s="19">
        <f t="shared" si="0"/>
        <v>0</v>
      </c>
      <c r="G16" s="15">
        <f t="shared" si="1"/>
        <v>0.1</v>
      </c>
      <c r="H16" s="37">
        <f t="shared" si="8"/>
        <v>0.03989422804014327</v>
      </c>
      <c r="I16" s="21">
        <f t="shared" si="2"/>
        <v>0.9900498337491681</v>
      </c>
      <c r="J16" s="33">
        <f t="shared" si="3"/>
        <v>2.328221737537169</v>
      </c>
      <c r="K16" s="29">
        <f t="shared" si="4"/>
        <v>0.08660254037844387</v>
      </c>
      <c r="L16" s="35">
        <f t="shared" si="5"/>
        <v>0.11641108687685847</v>
      </c>
      <c r="M16" s="10">
        <f t="shared" si="6"/>
        <v>0.119997613256661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2:26" ht="12.75">
      <c r="B17" s="23"/>
      <c r="C17" s="21"/>
      <c r="D17" s="5"/>
      <c r="E17" s="6">
        <f t="shared" si="7"/>
        <v>1.2</v>
      </c>
      <c r="F17" s="19">
        <f t="shared" si="0"/>
        <v>0</v>
      </c>
      <c r="G17" s="15">
        <f t="shared" si="1"/>
        <v>0.10954451150103323</v>
      </c>
      <c r="H17" s="37">
        <f t="shared" si="8"/>
        <v>0.04370193722368316</v>
      </c>
      <c r="I17" s="21">
        <f t="shared" si="2"/>
        <v>0.9880717128619305</v>
      </c>
      <c r="J17" s="33">
        <f t="shared" si="3"/>
        <v>2.259431219068137</v>
      </c>
      <c r="K17" s="29">
        <f t="shared" si="4"/>
        <v>0.09486832980505137</v>
      </c>
      <c r="L17" s="35">
        <f t="shared" si="5"/>
        <v>0.12375414458150154</v>
      </c>
      <c r="M17" s="10">
        <f t="shared" si="6"/>
        <v>0.1280322985895128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2:26" ht="12.75">
      <c r="B18" s="23"/>
      <c r="C18" s="21"/>
      <c r="D18" s="5"/>
      <c r="E18" s="6">
        <f t="shared" si="7"/>
        <v>1.4</v>
      </c>
      <c r="F18" s="19">
        <f t="shared" si="0"/>
        <v>0</v>
      </c>
      <c r="G18" s="15">
        <f t="shared" si="1"/>
        <v>0.11832159566199232</v>
      </c>
      <c r="H18" s="37">
        <f t="shared" si="8"/>
        <v>0.04720348719413148</v>
      </c>
      <c r="I18" s="21">
        <f t="shared" si="2"/>
        <v>0.9860975442628619</v>
      </c>
      <c r="J18" s="33">
        <f t="shared" si="3"/>
        <v>2.200027958231021</v>
      </c>
      <c r="K18" s="29">
        <f t="shared" si="4"/>
        <v>0.10246950765959598</v>
      </c>
      <c r="L18" s="35">
        <f t="shared" si="5"/>
        <v>0.13015540925944472</v>
      </c>
      <c r="M18" s="10">
        <f t="shared" si="6"/>
        <v>0.13512426299932645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2:26" ht="12.75">
      <c r="B19" s="23"/>
      <c r="C19" s="21"/>
      <c r="D19" s="5"/>
      <c r="E19" s="6">
        <f t="shared" si="7"/>
        <v>1.5999999999999999</v>
      </c>
      <c r="F19" s="19">
        <f t="shared" si="0"/>
        <v>0</v>
      </c>
      <c r="G19" s="15">
        <f t="shared" si="1"/>
        <v>0.1264911064067352</v>
      </c>
      <c r="H19" s="37">
        <f t="shared" si="8"/>
        <v>0.050462650440403205</v>
      </c>
      <c r="I19" s="21">
        <f t="shared" si="2"/>
        <v>0.9841273200552851</v>
      </c>
      <c r="J19" s="33">
        <f t="shared" si="3"/>
        <v>2.1476023335845893</v>
      </c>
      <c r="K19" s="29">
        <f t="shared" si="4"/>
        <v>0.10954451150103324</v>
      </c>
      <c r="L19" s="35">
        <f t="shared" si="5"/>
        <v>0.13582629764840054</v>
      </c>
      <c r="M19" s="10">
        <f t="shared" si="6"/>
        <v>0.14148550588027525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2:26" ht="12.75">
      <c r="B20" s="22"/>
      <c r="E20" s="6">
        <f t="shared" si="7"/>
        <v>1.7999999999999998</v>
      </c>
      <c r="F20" s="19">
        <f t="shared" si="0"/>
        <v>0</v>
      </c>
      <c r="G20" s="15">
        <f t="shared" si="1"/>
        <v>0.1341640786499874</v>
      </c>
      <c r="H20" s="37">
        <f t="shared" si="8"/>
        <v>0.05352372348458313</v>
      </c>
      <c r="I20" s="21">
        <f t="shared" si="2"/>
        <v>0.9821610323583008</v>
      </c>
      <c r="J20" s="33">
        <f t="shared" si="3"/>
        <v>2.1005790431720213</v>
      </c>
      <c r="K20" s="29">
        <f t="shared" si="4"/>
        <v>0.1161895003862225</v>
      </c>
      <c r="L20" s="35">
        <f t="shared" si="5"/>
        <v>0.14091112597932315</v>
      </c>
      <c r="M20" s="10">
        <f t="shared" si="6"/>
        <v>0.14726074012791934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2:26" ht="12.75">
      <c r="B21" s="22"/>
      <c r="E21" s="6">
        <f t="shared" si="7"/>
        <v>1.9999999999999998</v>
      </c>
      <c r="F21" s="19">
        <f t="shared" si="0"/>
        <v>0</v>
      </c>
      <c r="G21" s="15">
        <f t="shared" si="1"/>
        <v>0.1414213562373095</v>
      </c>
      <c r="H21" s="37">
        <f t="shared" si="8"/>
        <v>0.056418958354775624</v>
      </c>
      <c r="I21" s="21">
        <f t="shared" si="2"/>
        <v>0.9801986733067553</v>
      </c>
      <c r="J21" s="33">
        <f t="shared" si="3"/>
        <v>2.057869592336303</v>
      </c>
      <c r="K21" s="29">
        <f t="shared" si="4"/>
        <v>0.1224744871391589</v>
      </c>
      <c r="L21" s="35">
        <f t="shared" si="5"/>
        <v>0.1455133543538596</v>
      </c>
      <c r="M21" s="10">
        <f t="shared" si="6"/>
        <v>0.1525537068228637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2:26" ht="12.75">
      <c r="B22" s="22"/>
      <c r="E22" s="6">
        <f t="shared" si="7"/>
        <v>2.1999999999999997</v>
      </c>
      <c r="F22" s="19">
        <f t="shared" si="0"/>
        <v>0</v>
      </c>
      <c r="G22" s="15">
        <f t="shared" si="1"/>
        <v>0.14832396974191325</v>
      </c>
      <c r="H22" s="37">
        <f t="shared" si="8"/>
        <v>0.05917270272703197</v>
      </c>
      <c r="I22" s="21">
        <f t="shared" si="2"/>
        <v>0.97824023505121</v>
      </c>
      <c r="J22" s="33">
        <f t="shared" si="3"/>
        <v>2.018689231885843</v>
      </c>
      <c r="K22" s="29">
        <f t="shared" si="4"/>
        <v>0.12845232578665128</v>
      </c>
      <c r="L22" s="35">
        <f t="shared" si="5"/>
        <v>0.14971000027428094</v>
      </c>
      <c r="M22" s="10">
        <f t="shared" si="6"/>
        <v>0.15744162849352847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2:26" ht="12.75">
      <c r="B23" s="22"/>
      <c r="E23" s="6">
        <f t="shared" si="7"/>
        <v>2.4</v>
      </c>
      <c r="F23" s="19">
        <f t="shared" si="0"/>
        <v>0</v>
      </c>
      <c r="G23" s="15">
        <f t="shared" si="1"/>
        <v>0.1549193338482967</v>
      </c>
      <c r="H23" s="37">
        <f t="shared" si="8"/>
        <v>0.06180387232371034</v>
      </c>
      <c r="I23" s="21">
        <f t="shared" si="2"/>
        <v>0.9762857097579093</v>
      </c>
      <c r="J23" s="33">
        <f t="shared" si="3"/>
        <v>1.9824528414240374</v>
      </c>
      <c r="K23" s="29">
        <f t="shared" si="4"/>
        <v>0.1341640786499874</v>
      </c>
      <c r="L23" s="35">
        <f t="shared" si="5"/>
        <v>0.15356013678953742</v>
      </c>
      <c r="M23" s="10">
        <f t="shared" si="6"/>
        <v>0.16198373121690357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2:26" ht="12.75">
      <c r="B24" s="22"/>
      <c r="E24" s="6">
        <f t="shared" si="7"/>
        <v>2.6</v>
      </c>
      <c r="F24" s="19">
        <f t="shared" si="0"/>
        <v>0</v>
      </c>
      <c r="G24" s="15">
        <f t="shared" si="1"/>
        <v>0.16124515496597103</v>
      </c>
      <c r="H24" s="37">
        <f t="shared" si="8"/>
        <v>0.06432750982580687</v>
      </c>
      <c r="I24" s="21">
        <f t="shared" si="2"/>
        <v>0.9743350896087494</v>
      </c>
      <c r="J24" s="33">
        <f t="shared" si="3"/>
        <v>1.9487120596534284</v>
      </c>
      <c r="K24" s="29">
        <f t="shared" si="4"/>
        <v>0.13964240043768944</v>
      </c>
      <c r="L24" s="35">
        <f t="shared" si="5"/>
        <v>0.1571101890214368</v>
      </c>
      <c r="M24" s="10">
        <f t="shared" si="6"/>
        <v>0.16622655633673675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2:26" ht="12.75">
      <c r="B25" s="22"/>
      <c r="C25" s="23"/>
      <c r="D25" s="21"/>
      <c r="E25" s="6">
        <f t="shared" si="7"/>
        <v>2.8000000000000003</v>
      </c>
      <c r="F25" s="19">
        <f t="shared" si="0"/>
        <v>0</v>
      </c>
      <c r="G25" s="15">
        <f t="shared" si="1"/>
        <v>0.16733200530681513</v>
      </c>
      <c r="H25" s="37">
        <f t="shared" si="8"/>
        <v>0.06675581178124546</v>
      </c>
      <c r="I25" s="21">
        <f t="shared" si="2"/>
        <v>0.9723883668012469</v>
      </c>
      <c r="J25" s="33">
        <f t="shared" si="3"/>
        <v>1.917115448827027</v>
      </c>
      <c r="K25" s="29">
        <f t="shared" si="4"/>
        <v>0.1449137674618944</v>
      </c>
      <c r="L25" s="35">
        <f t="shared" si="5"/>
        <v>0.16039738622845068</v>
      </c>
      <c r="M25" s="10">
        <f t="shared" si="6"/>
        <v>0.17020742256287003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2:26" ht="12.75">
      <c r="B26" s="22"/>
      <c r="C26" s="23"/>
      <c r="D26" s="21"/>
      <c r="E26" s="6">
        <f t="shared" si="7"/>
        <v>3.0000000000000004</v>
      </c>
      <c r="F26" s="19">
        <f t="shared" si="0"/>
        <v>0</v>
      </c>
      <c r="G26" s="15">
        <f t="shared" si="1"/>
        <v>0.17320508075688776</v>
      </c>
      <c r="H26" s="37">
        <f t="shared" si="8"/>
        <v>0.0690988298942671</v>
      </c>
      <c r="I26" s="21">
        <f t="shared" si="2"/>
        <v>0.9704455335485082</v>
      </c>
      <c r="J26" s="33">
        <f t="shared" si="3"/>
        <v>1.8873822342171698</v>
      </c>
      <c r="K26" s="29">
        <f t="shared" si="4"/>
        <v>0.15000000000000002</v>
      </c>
      <c r="L26" s="35">
        <f t="shared" si="5"/>
        <v>0.16345209614835007</v>
      </c>
      <c r="M26" s="10">
        <f t="shared" si="6"/>
        <v>0.17395676716929448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2:26" ht="12.75">
      <c r="B27" s="22"/>
      <c r="C27" s="23"/>
      <c r="D27" s="21"/>
      <c r="E27" s="6">
        <f t="shared" si="7"/>
        <v>3.2000000000000006</v>
      </c>
      <c r="F27" s="19">
        <f t="shared" si="0"/>
        <v>0</v>
      </c>
      <c r="G27" s="15">
        <f t="shared" si="1"/>
        <v>0.1788854381999832</v>
      </c>
      <c r="H27" s="37">
        <f t="shared" si="8"/>
        <v>0.07136496464611085</v>
      </c>
      <c r="I27" s="21">
        <f t="shared" si="2"/>
        <v>0.9685065820791976</v>
      </c>
      <c r="J27" s="33">
        <f t="shared" si="3"/>
        <v>1.85928440826383</v>
      </c>
      <c r="K27" s="29">
        <f t="shared" si="4"/>
        <v>0.1549193338482967</v>
      </c>
      <c r="L27" s="35">
        <f t="shared" si="5"/>
        <v>0.16629945305533586</v>
      </c>
      <c r="M27" s="10">
        <f t="shared" si="6"/>
        <v>0.17749977886777457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2:26" ht="12.75">
      <c r="B28" s="22"/>
      <c r="C28" s="23"/>
      <c r="D28" s="21"/>
      <c r="E28" s="6">
        <f t="shared" si="7"/>
        <v>3.400000000000001</v>
      </c>
      <c r="F28" s="19">
        <f t="shared" si="0"/>
        <v>0</v>
      </c>
      <c r="G28" s="15">
        <f t="shared" si="1"/>
        <v>0.18439088914585777</v>
      </c>
      <c r="H28" s="37">
        <f t="shared" si="8"/>
        <v>0.07356132180109627</v>
      </c>
      <c r="I28" s="21">
        <f t="shared" si="2"/>
        <v>0.9665715046375066</v>
      </c>
      <c r="J28" s="33">
        <f t="shared" si="3"/>
        <v>1.832634185744498</v>
      </c>
      <c r="K28" s="29">
        <f t="shared" si="4"/>
        <v>0.15968719422671313</v>
      </c>
      <c r="L28" s="35">
        <f t="shared" si="5"/>
        <v>0.16896052349426155</v>
      </c>
      <c r="M28" s="10">
        <f t="shared" si="6"/>
        <v>0.1808575670078298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2:26" ht="12.75">
      <c r="B29" s="22"/>
      <c r="C29" s="23"/>
      <c r="D29" s="21"/>
      <c r="E29" s="6">
        <f t="shared" si="7"/>
        <v>3.600000000000001</v>
      </c>
      <c r="F29" s="19">
        <f t="shared" si="0"/>
        <v>0</v>
      </c>
      <c r="G29" s="15">
        <f t="shared" si="1"/>
        <v>0.18973665961010278</v>
      </c>
      <c r="H29" s="37">
        <f t="shared" si="8"/>
        <v>0.0756939756606048</v>
      </c>
      <c r="I29" s="21">
        <f t="shared" si="2"/>
        <v>0.964640293483123</v>
      </c>
      <c r="J29" s="33">
        <f t="shared" si="3"/>
        <v>1.8072749934231496</v>
      </c>
      <c r="K29" s="29">
        <f t="shared" si="4"/>
        <v>0.16431676725154984</v>
      </c>
      <c r="L29" s="35">
        <f t="shared" si="5"/>
        <v>0.17145316012448944</v>
      </c>
      <c r="M29" s="10">
        <f t="shared" si="6"/>
        <v>0.1840480179661574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2:26" ht="12.75">
      <c r="B30" s="22"/>
      <c r="C30" s="23"/>
      <c r="D30" s="21"/>
      <c r="E30" s="6">
        <f t="shared" si="7"/>
        <v>3.800000000000001</v>
      </c>
      <c r="F30" s="19">
        <f t="shared" si="0"/>
        <v>0</v>
      </c>
      <c r="G30" s="15">
        <f t="shared" si="1"/>
        <v>0.19493588689617933</v>
      </c>
      <c r="H30" s="37">
        <f t="shared" si="8"/>
        <v>0.07776816725043753</v>
      </c>
      <c r="I30" s="21">
        <f t="shared" si="2"/>
        <v>0.9627129408911995</v>
      </c>
      <c r="J30" s="33">
        <f t="shared" si="3"/>
        <v>1.7830748598063892</v>
      </c>
      <c r="K30" s="29">
        <f t="shared" si="4"/>
        <v>0.16881943016134135</v>
      </c>
      <c r="L30" s="35">
        <f t="shared" si="5"/>
        <v>0.17379263959931956</v>
      </c>
      <c r="M30" s="10">
        <f t="shared" si="6"/>
        <v>0.18708643492941252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2:26" ht="12.75">
      <c r="B31" s="22"/>
      <c r="C31" s="23"/>
      <c r="D31" s="21"/>
      <c r="E31" s="6">
        <f t="shared" si="7"/>
        <v>4.000000000000001</v>
      </c>
      <c r="F31" s="19">
        <f t="shared" si="0"/>
        <v>0</v>
      </c>
      <c r="G31" s="15">
        <f t="shared" si="1"/>
        <v>0.2</v>
      </c>
      <c r="H31" s="37">
        <f t="shared" si="8"/>
        <v>0.07978845608028654</v>
      </c>
      <c r="I31" s="21">
        <f t="shared" si="2"/>
        <v>0.9607894391523232</v>
      </c>
      <c r="J31" s="33">
        <f t="shared" si="3"/>
        <v>1.7599214745707914</v>
      </c>
      <c r="K31" s="29">
        <f t="shared" si="4"/>
        <v>0.17320508075688773</v>
      </c>
      <c r="L31" s="35">
        <f t="shared" si="5"/>
        <v>0.17599214745707914</v>
      </c>
      <c r="M31" s="10">
        <f t="shared" si="6"/>
        <v>0.18998602423088162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2:26" ht="12.75">
      <c r="B32" s="22"/>
      <c r="C32" s="23"/>
      <c r="D32" s="21"/>
      <c r="E32" s="6">
        <f t="shared" si="7"/>
        <v>4.200000000000001</v>
      </c>
      <c r="F32" s="19">
        <f t="shared" si="0"/>
        <v>0</v>
      </c>
      <c r="G32" s="15">
        <f t="shared" si="1"/>
        <v>0.204939015319192</v>
      </c>
      <c r="H32" s="37">
        <f t="shared" si="8"/>
        <v>0.0817588381146626</v>
      </c>
      <c r="I32" s="21">
        <f t="shared" si="2"/>
        <v>0.9588697805724845</v>
      </c>
      <c r="J32" s="33">
        <f t="shared" si="3"/>
        <v>1.7377184345236198</v>
      </c>
      <c r="K32" s="29">
        <f t="shared" si="4"/>
        <v>0.1774823934929885</v>
      </c>
      <c r="L32" s="35">
        <f t="shared" si="5"/>
        <v>0.17806315243663925</v>
      </c>
      <c r="M32" s="10">
        <f t="shared" si="6"/>
        <v>0.19275827077917154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2:26" ht="12.75">
      <c r="B33" s="22"/>
      <c r="C33" s="23"/>
      <c r="D33" s="21"/>
      <c r="E33" s="6">
        <f t="shared" si="7"/>
        <v>4.400000000000001</v>
      </c>
      <c r="F33" s="19">
        <f t="shared" si="0"/>
        <v>0</v>
      </c>
      <c r="G33" s="15">
        <f t="shared" si="1"/>
        <v>0.20976176963403034</v>
      </c>
      <c r="H33" s="37">
        <f t="shared" si="8"/>
        <v>0.08368283871884005</v>
      </c>
      <c r="I33" s="21">
        <f t="shared" si="2"/>
        <v>0.9569539574730467</v>
      </c>
      <c r="J33" s="33">
        <f t="shared" si="3"/>
        <v>1.716382348859398</v>
      </c>
      <c r="K33" s="29">
        <f t="shared" si="4"/>
        <v>0.1816590212458495</v>
      </c>
      <c r="L33" s="35">
        <f t="shared" si="5"/>
        <v>0.18001569943268048</v>
      </c>
      <c r="M33" s="10">
        <f t="shared" si="6"/>
        <v>0.1954132318812493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2:26" ht="12.75">
      <c r="B34" s="22"/>
      <c r="C34" s="23"/>
      <c r="D34" s="21"/>
      <c r="E34" s="6">
        <f t="shared" si="7"/>
        <v>4.600000000000001</v>
      </c>
      <c r="F34" s="19">
        <f t="shared" si="0"/>
        <v>0</v>
      </c>
      <c r="G34" s="15">
        <f t="shared" si="1"/>
        <v>0.21447610589527222</v>
      </c>
      <c r="H34" s="37">
        <f t="shared" si="8"/>
        <v>0.08556358677747905</v>
      </c>
      <c r="I34" s="21">
        <f t="shared" si="2"/>
        <v>0.9550419621907146</v>
      </c>
      <c r="J34" s="33">
        <f t="shared" si="3"/>
        <v>1.6958405773389318</v>
      </c>
      <c r="K34" s="29">
        <f t="shared" si="4"/>
        <v>0.18574175621006714</v>
      </c>
      <c r="L34" s="35">
        <f t="shared" si="5"/>
        <v>0.18185864162342216</v>
      </c>
      <c r="M34" s="10">
        <f t="shared" si="6"/>
        <v>0.1979597700540994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2:26" ht="12.75">
      <c r="B35" s="22"/>
      <c r="C35" s="23"/>
      <c r="D35" s="21"/>
      <c r="E35" s="6">
        <f t="shared" si="7"/>
        <v>4.800000000000002</v>
      </c>
      <c r="F35" s="19">
        <f t="shared" si="0"/>
        <v>0</v>
      </c>
      <c r="G35" s="15">
        <f t="shared" si="1"/>
        <v>0.21908902300206648</v>
      </c>
      <c r="H35" s="37">
        <f t="shared" si="8"/>
        <v>0.08740387444736633</v>
      </c>
      <c r="I35" s="21">
        <f t="shared" si="2"/>
        <v>0.9531337870775047</v>
      </c>
      <c r="J35" s="33">
        <f t="shared" si="3"/>
        <v>1.6760294418008708</v>
      </c>
      <c r="K35" s="29">
        <f t="shared" si="4"/>
        <v>0.18973665961010278</v>
      </c>
      <c r="L35" s="35">
        <f t="shared" si="5"/>
        <v>0.18359982646342582</v>
      </c>
      <c r="M35" s="10">
        <f t="shared" si="6"/>
        <v>0.20040573956188534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2:26" ht="12.75">
      <c r="B36" s="22"/>
      <c r="C36" s="23"/>
      <c r="D36" s="21"/>
      <c r="E36" s="6">
        <f t="shared" si="7"/>
        <v>5.000000000000002</v>
      </c>
      <c r="F36" s="19">
        <f t="shared" si="0"/>
        <v>0</v>
      </c>
      <c r="G36" s="15">
        <f t="shared" si="1"/>
        <v>0.22360679774997905</v>
      </c>
      <c r="H36" s="37">
        <f t="shared" si="8"/>
        <v>0.08920620580763858</v>
      </c>
      <c r="I36" s="21">
        <f t="shared" si="2"/>
        <v>0.951229424500714</v>
      </c>
      <c r="J36" s="33">
        <f t="shared" si="3"/>
        <v>1.6568927965620142</v>
      </c>
      <c r="K36" s="29">
        <f t="shared" si="4"/>
        <v>0.1936491673103709</v>
      </c>
      <c r="L36" s="35">
        <f t="shared" si="5"/>
        <v>0.18524624622711974</v>
      </c>
      <c r="M36" s="10">
        <f t="shared" si="6"/>
        <v>0.20275813739660503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2:26" ht="12.75">
      <c r="B37" s="22"/>
      <c r="C37" s="23"/>
      <c r="D37" s="21"/>
      <c r="E37" s="6">
        <f t="shared" si="7"/>
        <v>5.200000000000002</v>
      </c>
      <c r="F37" s="19">
        <f t="shared" si="0"/>
        <v>0</v>
      </c>
      <c r="G37" s="15">
        <f t="shared" si="1"/>
        <v>0.22803508501982767</v>
      </c>
      <c r="H37" s="37">
        <f t="shared" si="8"/>
        <v>0.09097283682934462</v>
      </c>
      <c r="I37" s="21">
        <f t="shared" si="2"/>
        <v>0.9493288668428895</v>
      </c>
      <c r="J37" s="33">
        <f t="shared" si="3"/>
        <v>1.6383808743592678</v>
      </c>
      <c r="K37" s="29">
        <f t="shared" si="4"/>
        <v>0.19748417658131504</v>
      </c>
      <c r="L37" s="35">
        <f t="shared" si="5"/>
        <v>0.1868041609896876</v>
      </c>
      <c r="M37" s="10">
        <f t="shared" si="6"/>
        <v>0.2050232266128303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2:26" ht="12.75">
      <c r="B38" s="22"/>
      <c r="C38" s="23"/>
      <c r="D38" s="21"/>
      <c r="E38" s="6">
        <f t="shared" si="7"/>
        <v>5.400000000000002</v>
      </c>
      <c r="F38" s="19">
        <f t="shared" si="0"/>
        <v>0</v>
      </c>
      <c r="G38" s="15">
        <f t="shared" si="1"/>
        <v>0.23237900077244508</v>
      </c>
      <c r="H38" s="37">
        <f t="shared" si="8"/>
        <v>0.09270580848556552</v>
      </c>
      <c r="I38" s="21">
        <f t="shared" si="2"/>
        <v>0.9474321065017983</v>
      </c>
      <c r="J38" s="33">
        <f t="shared" si="3"/>
        <v>1.6204493462729497</v>
      </c>
      <c r="K38" s="29">
        <f t="shared" si="4"/>
        <v>0.20124611797498113</v>
      </c>
      <c r="L38" s="35">
        <f t="shared" si="5"/>
        <v>0.18827919994463496</v>
      </c>
      <c r="M38" s="10">
        <f t="shared" si="6"/>
        <v>0.20720663793380462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2:26" ht="12.75">
      <c r="B39" s="22"/>
      <c r="C39" s="23"/>
      <c r="D39" s="21"/>
      <c r="E39" s="6">
        <f t="shared" si="7"/>
        <v>5.600000000000002</v>
      </c>
      <c r="F39" s="19">
        <f t="shared" si="0"/>
        <v>0</v>
      </c>
      <c r="G39" s="15">
        <f t="shared" si="1"/>
        <v>0.2366431913239847</v>
      </c>
      <c r="H39" s="37">
        <f t="shared" si="8"/>
        <v>0.09440697438826298</v>
      </c>
      <c r="I39" s="21">
        <f t="shared" si="2"/>
        <v>0.9455391358903963</v>
      </c>
      <c r="J39" s="33">
        <f t="shared" si="3"/>
        <v>1.603058549574293</v>
      </c>
      <c r="K39" s="29">
        <f t="shared" si="4"/>
        <v>0.204939015319192</v>
      </c>
      <c r="L39" s="35">
        <f t="shared" si="5"/>
        <v>0.18967644552522941</v>
      </c>
      <c r="M39" s="10">
        <f t="shared" si="6"/>
        <v>0.2093134541097151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2:26" ht="12.75">
      <c r="B40" s="22"/>
      <c r="C40" s="23"/>
      <c r="D40" s="21"/>
      <c r="E40" s="6">
        <f t="shared" si="7"/>
        <v>5.8000000000000025</v>
      </c>
      <c r="F40" s="19">
        <f t="shared" si="0"/>
        <v>0</v>
      </c>
      <c r="G40" s="15">
        <f t="shared" si="1"/>
        <v>0.24083189157584597</v>
      </c>
      <c r="H40" s="37">
        <f t="shared" si="8"/>
        <v>0.09607802401865857</v>
      </c>
      <c r="I40" s="21">
        <f t="shared" si="2"/>
        <v>0.9436499474367985</v>
      </c>
      <c r="J40" s="33">
        <f t="shared" si="3"/>
        <v>1.5861728486292908</v>
      </c>
      <c r="K40" s="29">
        <f t="shared" si="4"/>
        <v>0.20856653614614215</v>
      </c>
      <c r="L40" s="35">
        <f t="shared" si="5"/>
        <v>0.19100050375082006</v>
      </c>
      <c r="M40" s="10">
        <f t="shared" si="6"/>
        <v>0.2113482804595855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2:26" ht="12.75">
      <c r="B41" s="22"/>
      <c r="C41" s="23"/>
      <c r="D41" s="21"/>
      <c r="E41" s="6">
        <f t="shared" si="7"/>
        <v>6.000000000000003</v>
      </c>
      <c r="F41" s="19">
        <f t="shared" si="0"/>
        <v>0</v>
      </c>
      <c r="G41" s="15">
        <f t="shared" si="1"/>
        <v>0.24494897427831788</v>
      </c>
      <c r="H41" s="37">
        <f t="shared" si="8"/>
        <v>0.09772050238058401</v>
      </c>
      <c r="I41" s="21">
        <f t="shared" si="2"/>
        <v>0.9417645335842487</v>
      </c>
      <c r="J41" s="33">
        <f t="shared" si="3"/>
        <v>1.569760102173245</v>
      </c>
      <c r="K41" s="29">
        <f t="shared" si="4"/>
        <v>0.2121320343559643</v>
      </c>
      <c r="L41" s="35">
        <f t="shared" si="5"/>
        <v>0.1922555634451819</v>
      </c>
      <c r="M41" s="10">
        <f t="shared" si="6"/>
        <v>0.21331530425201586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2:26" ht="12.75">
      <c r="B42" s="22"/>
      <c r="C42" s="23"/>
      <c r="D42" s="21"/>
      <c r="E42" s="6">
        <f t="shared" si="7"/>
        <v>6.200000000000003</v>
      </c>
      <c r="F42" s="19">
        <f t="shared" si="0"/>
        <v>0</v>
      </c>
      <c r="G42" s="15">
        <f t="shared" si="1"/>
        <v>0.24899799195977473</v>
      </c>
      <c r="H42" s="37">
        <f t="shared" si="8"/>
        <v>0.09933582672781012</v>
      </c>
      <c r="I42" s="21">
        <f t="shared" si="2"/>
        <v>0.9398828867910889</v>
      </c>
      <c r="J42" s="33">
        <f t="shared" si="3"/>
        <v>1.5537912163259713</v>
      </c>
      <c r="K42" s="29">
        <f t="shared" si="4"/>
        <v>0.2156385865284783</v>
      </c>
      <c r="L42" s="35">
        <f t="shared" si="5"/>
        <v>0.1934454463949514</v>
      </c>
      <c r="M42" s="10">
        <f t="shared" si="6"/>
        <v>0.2152183449991455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2:26" ht="12.75">
      <c r="B43" s="22"/>
      <c r="C43" s="23"/>
      <c r="D43" s="21"/>
      <c r="E43" s="6">
        <f t="shared" si="7"/>
        <v>6.400000000000003</v>
      </c>
      <c r="F43" s="19">
        <f aca="true" t="shared" si="9" ref="F43:F61">E43*Mu</f>
        <v>0</v>
      </c>
      <c r="G43" s="15">
        <f aca="true" t="shared" si="10" ref="G43:G61">SQRT(E43)*Sigma</f>
        <v>0.2529822128134704</v>
      </c>
      <c r="H43" s="37">
        <f t="shared" si="8"/>
        <v>0.10092530088080641</v>
      </c>
      <c r="I43" s="21">
        <f aca="true" t="shared" si="11" ref="I43:I61">EXP(-HazardRate*E43)</f>
        <v>0.9380049995307295</v>
      </c>
      <c r="J43" s="33">
        <f t="shared" si="3"/>
        <v>1.5382397672497001</v>
      </c>
      <c r="K43" s="29">
        <f aca="true" t="shared" si="12" ref="K43:K61">SQRT(1-Correlation^2)*G43</f>
        <v>0.21908902300206648</v>
      </c>
      <c r="L43" s="35">
        <f aca="true" t="shared" si="13" ref="L43:L61">F43+Correlation*G43*J43</f>
        <v>0.1945736500782534</v>
      </c>
      <c r="M43" s="10">
        <f t="shared" si="6"/>
        <v>0.21706089729890607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2:26" ht="12.75">
      <c r="B44" s="22"/>
      <c r="C44" s="23"/>
      <c r="D44" s="21"/>
      <c r="E44" s="6">
        <f t="shared" si="7"/>
        <v>6.600000000000003</v>
      </c>
      <c r="F44" s="19">
        <f t="shared" si="9"/>
        <v>0</v>
      </c>
      <c r="G44" s="15">
        <f t="shared" si="10"/>
        <v>0.2569046515733026</v>
      </c>
      <c r="H44" s="37">
        <f t="shared" si="8"/>
        <v>0.10249012754438884</v>
      </c>
      <c r="I44" s="21">
        <f t="shared" si="11"/>
        <v>0.9361308642916188</v>
      </c>
      <c r="J44" s="33">
        <f t="shared" si="3"/>
        <v>1.5230816807786685</v>
      </c>
      <c r="K44" s="29">
        <f t="shared" si="12"/>
        <v>0.2224859546128699</v>
      </c>
      <c r="L44" s="35">
        <f t="shared" si="13"/>
        <v>0.19564338425906197</v>
      </c>
      <c r="M44" s="10">
        <f t="shared" si="6"/>
        <v>0.21884616752504987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2:26" ht="12.75">
      <c r="B45" s="22"/>
      <c r="C45" s="23"/>
      <c r="D45" s="21"/>
      <c r="E45" s="6">
        <f t="shared" si="7"/>
        <v>6.800000000000003</v>
      </c>
      <c r="F45" s="19">
        <f t="shared" si="9"/>
        <v>0</v>
      </c>
      <c r="G45" s="15">
        <f t="shared" si="10"/>
        <v>0.260768096208106</v>
      </c>
      <c r="H45" s="37">
        <f t="shared" si="8"/>
        <v>0.10403141895720198</v>
      </c>
      <c r="I45" s="21">
        <f t="shared" si="11"/>
        <v>0.9342604735772135</v>
      </c>
      <c r="J45" s="33">
        <f t="shared" si="3"/>
        <v>1.5082949589660184</v>
      </c>
      <c r="K45" s="29">
        <f t="shared" si="12"/>
        <v>0.2258317958127243</v>
      </c>
      <c r="L45" s="35">
        <f t="shared" si="13"/>
        <v>0.19665760248492598</v>
      </c>
      <c r="M45" s="10">
        <f t="shared" si="6"/>
        <v>0.22057710540573258</v>
      </c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2:26" ht="12.75">
      <c r="B46" s="22"/>
      <c r="C46" s="23"/>
      <c r="D46" s="21"/>
      <c r="E46" s="6">
        <f t="shared" si="7"/>
        <v>7.0000000000000036</v>
      </c>
      <c r="F46" s="19">
        <f t="shared" si="9"/>
        <v>0</v>
      </c>
      <c r="G46" s="15">
        <f t="shared" si="10"/>
        <v>0.26457513110645914</v>
      </c>
      <c r="H46" s="37">
        <f t="shared" si="8"/>
        <v>0.10555020614111883</v>
      </c>
      <c r="I46" s="21">
        <f t="shared" si="11"/>
        <v>0.9323938199059482</v>
      </c>
      <c r="J46" s="33">
        <f t="shared" si="3"/>
        <v>1.493859445509242</v>
      </c>
      <c r="K46" s="29">
        <f t="shared" si="12"/>
        <v>0.22912878474779205</v>
      </c>
      <c r="L46" s="35">
        <f t="shared" si="13"/>
        <v>0.19761902932511502</v>
      </c>
      <c r="M46" s="10">
        <f t="shared" si="6"/>
        <v>0.22225643133024003</v>
      </c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2:26" ht="12.75">
      <c r="B47" s="22"/>
      <c r="C47" s="23"/>
      <c r="D47" s="21"/>
      <c r="E47" s="6">
        <f t="shared" si="7"/>
        <v>7.200000000000004</v>
      </c>
      <c r="F47" s="19">
        <f t="shared" si="9"/>
        <v>0</v>
      </c>
      <c r="G47" s="15">
        <f t="shared" si="10"/>
        <v>0.26832815729997483</v>
      </c>
      <c r="H47" s="37">
        <f t="shared" si="8"/>
        <v>0.1070474469691663</v>
      </c>
      <c r="I47" s="21">
        <f t="shared" si="11"/>
        <v>0.9305308958112057</v>
      </c>
      <c r="J47" s="33">
        <f t="shared" si="3"/>
        <v>1.479756623581483</v>
      </c>
      <c r="K47" s="29">
        <f t="shared" si="12"/>
        <v>0.23237900077244505</v>
      </c>
      <c r="L47" s="35">
        <f t="shared" si="13"/>
        <v>0.19853018402902592</v>
      </c>
      <c r="M47" s="10">
        <f t="shared" si="6"/>
        <v>0.22388666006574934</v>
      </c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2:26" ht="12.75">
      <c r="B48" s="22"/>
      <c r="C48" s="23"/>
      <c r="D48" s="21"/>
      <c r="E48" s="6">
        <f t="shared" si="7"/>
        <v>7.400000000000004</v>
      </c>
      <c r="F48" s="19">
        <f t="shared" si="9"/>
        <v>0</v>
      </c>
      <c r="G48" s="15">
        <f t="shared" si="10"/>
        <v>0.27202941017470894</v>
      </c>
      <c r="H48" s="37">
        <f t="shared" si="8"/>
        <v>0.10852403323135507</v>
      </c>
      <c r="I48" s="21">
        <f t="shared" si="11"/>
        <v>0.9286716938412871</v>
      </c>
      <c r="J48" s="33">
        <f t="shared" si="3"/>
        <v>1.4659694408221737</v>
      </c>
      <c r="K48" s="29">
        <f t="shared" si="12"/>
        <v>0.23558437978779498</v>
      </c>
      <c r="L48" s="35">
        <f t="shared" si="13"/>
        <v>0.19939340116050192</v>
      </c>
      <c r="M48" s="10">
        <f t="shared" si="6"/>
        <v>0.22547012144144657</v>
      </c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2:26" ht="12.75">
      <c r="B49" s="22"/>
      <c r="C49" s="23"/>
      <c r="D49" s="21"/>
      <c r="E49" s="6">
        <f t="shared" si="7"/>
        <v>7.600000000000004</v>
      </c>
      <c r="F49" s="19">
        <f t="shared" si="9"/>
        <v>0</v>
      </c>
      <c r="G49" s="15">
        <f t="shared" si="10"/>
        <v>0.2756809750418045</v>
      </c>
      <c r="H49" s="37">
        <f t="shared" si="8"/>
        <v>0.10998079684646793</v>
      </c>
      <c r="I49" s="21">
        <f t="shared" si="11"/>
        <v>0.9268162065593822</v>
      </c>
      <c r="J49" s="33">
        <f t="shared" si="3"/>
        <v>1.45248215720778</v>
      </c>
      <c r="K49" s="29">
        <f t="shared" si="12"/>
        <v>0.23874672772626648</v>
      </c>
      <c r="L49" s="35">
        <f t="shared" si="13"/>
        <v>0.20021084866493216</v>
      </c>
      <c r="M49" s="10">
        <f t="shared" si="6"/>
        <v>0.22700897845823365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2:26" ht="12.75">
      <c r="B50" s="22"/>
      <c r="C50" s="23"/>
      <c r="D50" s="21"/>
      <c r="E50" s="6">
        <f t="shared" si="7"/>
        <v>7.800000000000004</v>
      </c>
      <c r="F50" s="19">
        <f t="shared" si="9"/>
        <v>0</v>
      </c>
      <c r="G50" s="15">
        <f t="shared" si="10"/>
        <v>0.27928480087537894</v>
      </c>
      <c r="H50" s="37">
        <f t="shared" si="8"/>
        <v>0.11141851534268371</v>
      </c>
      <c r="I50" s="21">
        <f t="shared" si="11"/>
        <v>0.9249644265435393</v>
      </c>
      <c r="J50" s="33">
        <f t="shared" si="3"/>
        <v>1.439280212291747</v>
      </c>
      <c r="K50" s="29">
        <f t="shared" si="12"/>
        <v>0.24186773244895657</v>
      </c>
      <c r="L50" s="35">
        <f t="shared" si="13"/>
        <v>0.20098454374688685</v>
      </c>
      <c r="M50" s="10">
        <f t="shared" si="6"/>
        <v>0.22850524320290605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2:26" ht="12.75">
      <c r="B51" s="22"/>
      <c r="C51" s="23"/>
      <c r="D51" s="21"/>
      <c r="E51" s="6">
        <f t="shared" si="7"/>
        <v>8.000000000000004</v>
      </c>
      <c r="F51" s="19">
        <f t="shared" si="9"/>
        <v>0</v>
      </c>
      <c r="G51" s="15">
        <f t="shared" si="10"/>
        <v>0.28284271247461906</v>
      </c>
      <c r="H51" s="37">
        <f t="shared" si="8"/>
        <v>0.11283791670955128</v>
      </c>
      <c r="I51" s="21">
        <f t="shared" si="11"/>
        <v>0.9231163463866358</v>
      </c>
      <c r="J51" s="33">
        <f t="shared" si="3"/>
        <v>1.4263501089171915</v>
      </c>
      <c r="K51" s="29">
        <f t="shared" si="12"/>
        <v>0.24494897427831785</v>
      </c>
      <c r="L51" s="35">
        <f t="shared" si="13"/>
        <v>0.20171636687230338</v>
      </c>
      <c r="M51" s="10">
        <f t="shared" si="6"/>
        <v>0.2299607908817446</v>
      </c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2:26" ht="12.75">
      <c r="B52" s="22"/>
      <c r="C52" s="23"/>
      <c r="D52" s="21"/>
      <c r="E52" s="6">
        <f t="shared" si="7"/>
        <v>8.200000000000003</v>
      </c>
      <c r="F52" s="19">
        <f t="shared" si="9"/>
        <v>0</v>
      </c>
      <c r="G52" s="15">
        <f t="shared" si="10"/>
        <v>0.28635642126552713</v>
      </c>
      <c r="H52" s="37">
        <f t="shared" si="8"/>
        <v>0.11423968370726269</v>
      </c>
      <c r="I52" s="21">
        <f t="shared" si="11"/>
        <v>0.9212719586963486</v>
      </c>
      <c r="J52" s="33">
        <f t="shared" si="3"/>
        <v>1.4136793110000383</v>
      </c>
      <c r="K52" s="29">
        <f t="shared" si="12"/>
        <v>0.24799193535274494</v>
      </c>
      <c r="L52" s="35">
        <f t="shared" si="13"/>
        <v>0.20240807415754355</v>
      </c>
      <c r="M52" s="10">
        <f t="shared" si="6"/>
        <v>0.2313773722366142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2:26" ht="12.75">
      <c r="B53" s="22"/>
      <c r="C53" s="23"/>
      <c r="D53" s="21"/>
      <c r="E53" s="6">
        <f t="shared" si="7"/>
        <v>8.400000000000002</v>
      </c>
      <c r="F53" s="19">
        <f t="shared" si="9"/>
        <v>0</v>
      </c>
      <c r="G53" s="15">
        <f t="shared" si="10"/>
        <v>0.2898275349237888</v>
      </c>
      <c r="H53" s="37">
        <f t="shared" si="8"/>
        <v>0.11562445770562217</v>
      </c>
      <c r="I53" s="21">
        <f t="shared" si="11"/>
        <v>0.9194312560951247</v>
      </c>
      <c r="J53" s="33">
        <f t="shared" si="3"/>
        <v>1.4012561533804235</v>
      </c>
      <c r="K53" s="29">
        <f t="shared" si="12"/>
        <v>0.2509980079602227</v>
      </c>
      <c r="L53" s="35">
        <f t="shared" si="13"/>
        <v>0.20306130836551933</v>
      </c>
      <c r="M53" s="10">
        <f t="shared" si="6"/>
        <v>0.23275662456441104</v>
      </c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2:26" ht="12.75">
      <c r="B54" s="22"/>
      <c r="C54" s="23"/>
      <c r="D54" s="21"/>
      <c r="E54" s="6">
        <f t="shared" si="7"/>
        <v>8.600000000000001</v>
      </c>
      <c r="F54" s="19">
        <f t="shared" si="9"/>
        <v>0</v>
      </c>
      <c r="G54" s="15">
        <f t="shared" si="10"/>
        <v>0.2932575659723036</v>
      </c>
      <c r="H54" s="37">
        <f t="shared" si="8"/>
        <v>0.11699284211396438</v>
      </c>
      <c r="I54" s="21">
        <f t="shared" si="11"/>
        <v>0.9175942312201509</v>
      </c>
      <c r="J54" s="33">
        <f t="shared" si="3"/>
        <v>1.3890697620656463</v>
      </c>
      <c r="K54" s="29">
        <f t="shared" si="12"/>
        <v>0.2539685019840059</v>
      </c>
      <c r="L54" s="35">
        <f t="shared" si="13"/>
        <v>0.20367760869454918</v>
      </c>
      <c r="M54" s="10">
        <f t="shared" si="6"/>
        <v>0.2341000815260589</v>
      </c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2:26" ht="12.75">
      <c r="B55" s="22"/>
      <c r="C55" s="23"/>
      <c r="D55" s="21"/>
      <c r="E55" s="6">
        <f t="shared" si="7"/>
        <v>8.8</v>
      </c>
      <c r="F55" s="19">
        <f t="shared" si="9"/>
        <v>0</v>
      </c>
      <c r="G55" s="15">
        <f t="shared" si="10"/>
        <v>0.29664793948382656</v>
      </c>
      <c r="H55" s="37">
        <f t="shared" si="8"/>
        <v>0.11834540545406395</v>
      </c>
      <c r="I55" s="21">
        <f t="shared" si="11"/>
        <v>0.9157608767233256</v>
      </c>
      <c r="J55" s="33">
        <f t="shared" si="3"/>
        <v>1.3771099834542828</v>
      </c>
      <c r="K55" s="29">
        <f t="shared" si="12"/>
        <v>0.2569046515733026</v>
      </c>
      <c r="L55" s="35">
        <f t="shared" si="13"/>
        <v>0.20425841951715976</v>
      </c>
      <c r="M55" s="10">
        <f t="shared" si="6"/>
        <v>0.23540918190272347</v>
      </c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2:26" ht="12.75">
      <c r="B56" s="22"/>
      <c r="C56" s="23"/>
      <c r="D56" s="21"/>
      <c r="E56" s="6">
        <f t="shared" si="7"/>
        <v>9</v>
      </c>
      <c r="F56" s="19">
        <f t="shared" si="9"/>
        <v>0</v>
      </c>
      <c r="G56" s="15">
        <f t="shared" si="10"/>
        <v>0.30000000000000004</v>
      </c>
      <c r="H56" s="37">
        <f t="shared" si="8"/>
        <v>0.11968268412042982</v>
      </c>
      <c r="I56" s="21">
        <f t="shared" si="11"/>
        <v>0.9139311852712282</v>
      </c>
      <c r="J56" s="33">
        <f t="shared" si="3"/>
        <v>1.365367321350011</v>
      </c>
      <c r="K56" s="29">
        <f t="shared" si="12"/>
        <v>0.2598076211353316</v>
      </c>
      <c r="L56" s="35">
        <f t="shared" si="13"/>
        <v>0.20480509820250167</v>
      </c>
      <c r="M56" s="10">
        <f t="shared" si="6"/>
        <v>0.2366852774332952</v>
      </c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2:26" ht="12.75">
      <c r="B57" s="22"/>
      <c r="C57" s="23"/>
      <c r="D57" s="21"/>
      <c r="E57" s="6">
        <f t="shared" si="7"/>
        <v>9.2</v>
      </c>
      <c r="F57" s="19">
        <f t="shared" si="9"/>
        <v>0</v>
      </c>
      <c r="G57" s="15">
        <f t="shared" si="10"/>
        <v>0.30331501776206204</v>
      </c>
      <c r="H57" s="37">
        <f t="shared" si="8"/>
        <v>0.12100518486599808</v>
      </c>
      <c r="I57" s="21">
        <f t="shared" si="11"/>
        <v>0.9121051495450904</v>
      </c>
      <c r="J57" s="33">
        <f t="shared" si="3"/>
        <v>1.353832880754581</v>
      </c>
      <c r="K57" s="29">
        <f t="shared" si="12"/>
        <v>0.26267851073127396</v>
      </c>
      <c r="L57" s="35">
        <f t="shared" si="13"/>
        <v>0.20531892213646968</v>
      </c>
      <c r="M57" s="10">
        <f t="shared" si="6"/>
        <v>0.2379296398475555</v>
      </c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2:26" ht="12.75">
      <c r="B58" s="22"/>
      <c r="C58" s="23"/>
      <c r="D58" s="21"/>
      <c r="E58" s="6">
        <f t="shared" si="7"/>
        <v>9.399999999999999</v>
      </c>
      <c r="F58" s="19">
        <f t="shared" si="9"/>
        <v>0</v>
      </c>
      <c r="G58" s="15">
        <f t="shared" si="10"/>
        <v>0.3065941943351178</v>
      </c>
      <c r="H58" s="37">
        <f t="shared" si="8"/>
        <v>0.1223133870458919</v>
      </c>
      <c r="I58" s="21">
        <f t="shared" si="11"/>
        <v>0.910282762240767</v>
      </c>
      <c r="J58" s="33">
        <f t="shared" si="3"/>
        <v>1.342498317579484</v>
      </c>
      <c r="K58" s="29">
        <f t="shared" si="12"/>
        <v>0.265518360947035</v>
      </c>
      <c r="L58" s="35">
        <f t="shared" si="13"/>
        <v>0.2058010950372665</v>
      </c>
      <c r="M58" s="10">
        <f t="shared" si="6"/>
        <v>0.2391434671930398</v>
      </c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2:26" ht="12.75">
      <c r="B59" s="22"/>
      <c r="C59" s="23"/>
      <c r="D59" s="21"/>
      <c r="E59" s="6">
        <f t="shared" si="7"/>
        <v>9.599999999999998</v>
      </c>
      <c r="F59" s="19">
        <f t="shared" si="9"/>
        <v>0</v>
      </c>
      <c r="G59" s="15">
        <f t="shared" si="10"/>
        <v>0.30983866769659335</v>
      </c>
      <c r="H59" s="37">
        <f t="shared" si="8"/>
        <v>0.12360774464742065</v>
      </c>
      <c r="I59" s="21">
        <f t="shared" si="11"/>
        <v>0.9084640160687062</v>
      </c>
      <c r="J59" s="33">
        <f t="shared" si="3"/>
        <v>1.3313557935409595</v>
      </c>
      <c r="K59" s="29">
        <f t="shared" si="12"/>
        <v>0.2683281572999747</v>
      </c>
      <c r="L59" s="35">
        <f t="shared" si="13"/>
        <v>0.20625275265043583</v>
      </c>
      <c r="M59" s="10">
        <f t="shared" si="6"/>
        <v>0.2403278895398584</v>
      </c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2:26" ht="12.75">
      <c r="B60" s="22"/>
      <c r="C60" s="23"/>
      <c r="D60" s="21"/>
      <c r="E60" s="6">
        <f t="shared" si="7"/>
        <v>9.799999999999997</v>
      </c>
      <c r="F60" s="19">
        <f t="shared" si="9"/>
        <v>0</v>
      </c>
      <c r="G60" s="15">
        <f t="shared" si="10"/>
        <v>0.3130495168499705</v>
      </c>
      <c r="H60" s="37">
        <f t="shared" si="8"/>
        <v>0.12488868813069395</v>
      </c>
      <c r="I60" s="21">
        <f t="shared" si="11"/>
        <v>0.9066489037539209</v>
      </c>
      <c r="J60" s="33">
        <f t="shared" si="3"/>
        <v>1.3203979356076854</v>
      </c>
      <c r="K60" s="29">
        <f t="shared" si="12"/>
        <v>0.27110883423451915</v>
      </c>
      <c r="L60" s="35">
        <f t="shared" si="13"/>
        <v>0.2066749678958422</v>
      </c>
      <c r="M60" s="10">
        <f t="shared" si="6"/>
        <v>0.24148397413615197</v>
      </c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2:26" ht="13.5" thickBot="1">
      <c r="B61" s="22"/>
      <c r="C61" s="23"/>
      <c r="D61" s="21"/>
      <c r="E61" s="7">
        <f t="shared" si="7"/>
        <v>9.999999999999996</v>
      </c>
      <c r="F61" s="20">
        <f t="shared" si="9"/>
        <v>0</v>
      </c>
      <c r="G61" s="17">
        <f t="shared" si="10"/>
        <v>0.3162277660168379</v>
      </c>
      <c r="H61" s="38">
        <f t="shared" si="8"/>
        <v>0.12615662610100797</v>
      </c>
      <c r="I61" s="39">
        <f t="shared" si="11"/>
        <v>0.9048374180359596</v>
      </c>
      <c r="J61" s="34">
        <f t="shared" si="3"/>
        <v>1.3096177994584934</v>
      </c>
      <c r="K61" s="30">
        <f t="shared" si="12"/>
        <v>0.273861278752583</v>
      </c>
      <c r="L61" s="36">
        <f t="shared" si="13"/>
        <v>0.2070687555293233</v>
      </c>
      <c r="M61" s="11">
        <f t="shared" si="6"/>
        <v>0.24261273007707918</v>
      </c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2:26" ht="12.75">
      <c r="B62" s="22"/>
      <c r="C62" s="23"/>
      <c r="D62" s="21"/>
      <c r="E62" s="5"/>
      <c r="F62" s="5"/>
      <c r="G62" s="25"/>
      <c r="H62" s="5"/>
      <c r="I62" s="5"/>
      <c r="J62" s="5"/>
      <c r="K62" s="5"/>
      <c r="L62" s="24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2:26" ht="12.75">
      <c r="B63" s="5"/>
      <c r="C63" s="5"/>
      <c r="D63" s="5"/>
      <c r="E63" s="5"/>
      <c r="F63" s="5"/>
      <c r="G63" s="2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2:26" ht="12.75">
      <c r="B64" s="5"/>
      <c r="C64" s="5"/>
      <c r="D64" s="5"/>
      <c r="E64" s="5"/>
      <c r="F64" s="5"/>
      <c r="G64" s="2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2:26" ht="12.75">
      <c r="B65" s="5"/>
      <c r="C65" s="5"/>
      <c r="D65" s="5"/>
      <c r="E65" s="5"/>
      <c r="F65" s="5"/>
      <c r="G65" s="2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2:26" ht="12.75">
      <c r="B66" s="5"/>
      <c r="C66" s="5"/>
      <c r="D66" s="5"/>
      <c r="E66" s="5"/>
      <c r="F66" s="5"/>
      <c r="G66" s="2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2:26" ht="12.75">
      <c r="B67" s="5"/>
      <c r="C67" s="5"/>
      <c r="D67" s="5"/>
      <c r="E67" s="5"/>
      <c r="F67" s="5"/>
      <c r="G67" s="2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2:26" ht="12.75">
      <c r="B68" s="5"/>
      <c r="C68" s="5"/>
      <c r="D68" s="5"/>
      <c r="E68" s="5"/>
      <c r="F68" s="5"/>
      <c r="G68" s="2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2:26" ht="12.75">
      <c r="B69" s="5"/>
      <c r="C69" s="5"/>
      <c r="D69" s="5"/>
      <c r="E69" s="5"/>
      <c r="F69" s="5"/>
      <c r="G69" s="2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2:26" ht="12.75">
      <c r="B70" s="5"/>
      <c r="C70" s="5"/>
      <c r="D70" s="5"/>
      <c r="E70" s="5"/>
      <c r="F70" s="5"/>
      <c r="G70" s="2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2:26" ht="12.75">
      <c r="B71" s="5"/>
      <c r="C71" s="5"/>
      <c r="D71" s="5"/>
      <c r="E71" s="5"/>
      <c r="F71" s="5"/>
      <c r="G71" s="2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2:26" ht="12.75">
      <c r="B72" s="5"/>
      <c r="C72" s="5"/>
      <c r="D72" s="5"/>
      <c r="E72" s="5"/>
      <c r="F72" s="5"/>
      <c r="G72" s="2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2:26" ht="12.75">
      <c r="B73" s="5"/>
      <c r="C73" s="5"/>
      <c r="D73" s="5"/>
      <c r="E73" s="5"/>
      <c r="F73" s="5"/>
      <c r="G73" s="2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2:26" ht="12.75">
      <c r="B74" s="5"/>
      <c r="C74" s="5"/>
      <c r="D74" s="5"/>
      <c r="E74" s="5"/>
      <c r="F74" s="5"/>
      <c r="G74" s="2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2:26" ht="12.75">
      <c r="B75" s="5"/>
      <c r="C75" s="5"/>
      <c r="D75" s="5"/>
      <c r="E75" s="5"/>
      <c r="F75" s="5"/>
      <c r="G75" s="2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2:26" ht="12.75">
      <c r="B76" s="5"/>
      <c r="C76" s="5"/>
      <c r="D76" s="5"/>
      <c r="E76" s="5"/>
      <c r="F76" s="5"/>
      <c r="G76" s="2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2:26" ht="12.75">
      <c r="B77" s="5"/>
      <c r="C77" s="5"/>
      <c r="D77" s="5"/>
      <c r="E77" s="5"/>
      <c r="F77" s="5"/>
      <c r="G77" s="2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2:26" ht="12.75">
      <c r="B78" s="5"/>
      <c r="C78" s="5"/>
      <c r="D78" s="5"/>
      <c r="E78" s="5"/>
      <c r="F78" s="5"/>
      <c r="G78" s="2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2:26" ht="12.75">
      <c r="B79" s="5"/>
      <c r="C79" s="5"/>
      <c r="D79" s="5"/>
      <c r="E79" s="5"/>
      <c r="F79" s="5"/>
      <c r="G79" s="2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2:26" ht="12.75">
      <c r="B80" s="5"/>
      <c r="C80" s="5"/>
      <c r="D80" s="5"/>
      <c r="E80" s="5"/>
      <c r="F80" s="5"/>
      <c r="G80" s="2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2:26" ht="12.75">
      <c r="B81" s="5"/>
      <c r="C81" s="5"/>
      <c r="D81" s="5"/>
      <c r="E81" s="5"/>
      <c r="F81" s="5"/>
      <c r="G81" s="2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2:26" ht="12.75">
      <c r="B82" s="5"/>
      <c r="C82" s="5"/>
      <c r="D82" s="5"/>
      <c r="E82" s="5"/>
      <c r="F82" s="5"/>
      <c r="G82" s="2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2:26" ht="12.75">
      <c r="B83" s="5"/>
      <c r="C83" s="5"/>
      <c r="D83" s="5"/>
      <c r="E83" s="5"/>
      <c r="F83" s="5"/>
      <c r="G83" s="2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2:26" ht="12.75">
      <c r="B84" s="5"/>
      <c r="C84" s="5"/>
      <c r="D84" s="5"/>
      <c r="E84" s="5"/>
      <c r="F84" s="5"/>
      <c r="G84" s="2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2:26" ht="12.75">
      <c r="B85" s="5"/>
      <c r="C85" s="5"/>
      <c r="D85" s="5"/>
      <c r="E85" s="5"/>
      <c r="F85" s="5"/>
      <c r="G85" s="2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2:26" ht="12.75">
      <c r="B86" s="5"/>
      <c r="C86" s="5"/>
      <c r="D86" s="5"/>
      <c r="E86" s="5"/>
      <c r="F86" s="5"/>
      <c r="G86" s="2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2:26" ht="12.75">
      <c r="B87" s="5"/>
      <c r="C87" s="5"/>
      <c r="D87" s="5"/>
      <c r="E87" s="5"/>
      <c r="F87" s="5"/>
      <c r="G87" s="2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2:26" ht="12.75">
      <c r="B88" s="5"/>
      <c r="C88" s="5"/>
      <c r="D88" s="5"/>
      <c r="E88" s="5"/>
      <c r="F88" s="5"/>
      <c r="G88" s="2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2:26" ht="12.75">
      <c r="B89" s="5"/>
      <c r="C89" s="5"/>
      <c r="D89" s="5"/>
      <c r="E89" s="5"/>
      <c r="F89" s="5"/>
      <c r="G89" s="2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2:26" ht="12.75">
      <c r="B90" s="5"/>
      <c r="C90" s="5"/>
      <c r="D90" s="5"/>
      <c r="E90" s="5"/>
      <c r="F90" s="5"/>
      <c r="G90" s="2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2:26" ht="12.75">
      <c r="B91" s="5"/>
      <c r="C91" s="5"/>
      <c r="D91" s="5"/>
      <c r="E91" s="5"/>
      <c r="F91" s="5"/>
      <c r="G91" s="2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2:26" ht="12.75">
      <c r="B92" s="5"/>
      <c r="C92" s="5"/>
      <c r="D92" s="5"/>
      <c r="E92" s="5"/>
      <c r="F92" s="5"/>
      <c r="G92" s="2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2:26" ht="12.75">
      <c r="B93" s="5"/>
      <c r="C93" s="5"/>
      <c r="D93" s="5"/>
      <c r="E93" s="5"/>
      <c r="F93" s="5"/>
      <c r="G93" s="2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2:26" ht="12.75">
      <c r="B94" s="5"/>
      <c r="C94" s="5"/>
      <c r="D94" s="5"/>
      <c r="E94" s="5"/>
      <c r="F94" s="5"/>
      <c r="G94" s="2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2:26" ht="12.75">
      <c r="B95" s="5"/>
      <c r="C95" s="5"/>
      <c r="D95" s="5"/>
      <c r="E95" s="5"/>
      <c r="F95" s="5"/>
      <c r="G95" s="2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2:26" ht="12.75">
      <c r="B96" s="5"/>
      <c r="C96" s="5"/>
      <c r="D96" s="5"/>
      <c r="E96" s="5"/>
      <c r="F96" s="5"/>
      <c r="G96" s="2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2:26" ht="12.75">
      <c r="B97" s="5"/>
      <c r="C97" s="5"/>
      <c r="D97" s="5"/>
      <c r="E97" s="5"/>
      <c r="F97" s="5"/>
      <c r="G97" s="2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2:26" ht="12.75">
      <c r="B98" s="5"/>
      <c r="C98" s="5"/>
      <c r="D98" s="5"/>
      <c r="E98" s="5"/>
      <c r="F98" s="5"/>
      <c r="G98" s="2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2:26" ht="12.75">
      <c r="B99" s="5"/>
      <c r="C99" s="5"/>
      <c r="D99" s="5"/>
      <c r="E99" s="5"/>
      <c r="F99" s="5"/>
      <c r="G99" s="2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2:2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2:2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2:2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2:2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2:2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2:2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</sheetData>
  <sheetProtection sheet="1"/>
  <mergeCells count="1">
    <mergeCell ref="B9:C9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IR141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2" max="2" width="11.28125" style="0" customWidth="1"/>
    <col min="3" max="3" width="10.140625" style="0" customWidth="1"/>
    <col min="4" max="4" width="12.8515625" style="0" bestFit="1" customWidth="1"/>
    <col min="5" max="5" width="15.421875" style="0" customWidth="1"/>
    <col min="6" max="7" width="11.57421875" style="0" bestFit="1" customWidth="1"/>
    <col min="8" max="8" width="12.8515625" style="0" bestFit="1" customWidth="1"/>
    <col min="9" max="9" width="9.7109375" style="0" bestFit="1" customWidth="1"/>
    <col min="10" max="12" width="9.57421875" style="0" bestFit="1" customWidth="1"/>
    <col min="13" max="13" width="14.00390625" style="0" bestFit="1" customWidth="1"/>
    <col min="14" max="34" width="9.57421875" style="0" bestFit="1" customWidth="1"/>
    <col min="35" max="39" width="12.57421875" style="0" bestFit="1" customWidth="1"/>
    <col min="40" max="40" width="12.421875" style="0" bestFit="1" customWidth="1"/>
    <col min="41" max="41" width="12.57421875" style="0" bestFit="1" customWidth="1"/>
    <col min="42" max="42" width="12.421875" style="0" bestFit="1" customWidth="1"/>
    <col min="43" max="45" width="12.57421875" style="0" bestFit="1" customWidth="1"/>
    <col min="46" max="117" width="10.140625" style="0" bestFit="1" customWidth="1"/>
    <col min="118" max="135" width="9.57421875" style="0" bestFit="1" customWidth="1"/>
    <col min="136" max="162" width="12.421875" style="0" bestFit="1" customWidth="1"/>
    <col min="163" max="164" width="12.57421875" style="0" bestFit="1" customWidth="1"/>
    <col min="165" max="165" width="12.421875" style="0" bestFit="1" customWidth="1"/>
    <col min="166" max="183" width="12.57421875" style="0" bestFit="1" customWidth="1"/>
    <col min="184" max="184" width="12.421875" style="0" bestFit="1" customWidth="1"/>
    <col min="185" max="193" width="12.57421875" style="0" bestFit="1" customWidth="1"/>
    <col min="194" max="194" width="12.421875" style="0" bestFit="1" customWidth="1"/>
    <col min="195" max="212" width="12.57421875" style="0" bestFit="1" customWidth="1"/>
    <col min="213" max="213" width="12.421875" style="0" bestFit="1" customWidth="1"/>
    <col min="214" max="214" width="12.57421875" style="0" bestFit="1" customWidth="1"/>
    <col min="215" max="215" width="12.421875" style="0" bestFit="1" customWidth="1"/>
    <col min="216" max="252" width="12.57421875" style="0" bestFit="1" customWidth="1"/>
  </cols>
  <sheetData>
    <row r="1" spans="2:16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ht="13.5" thickBot="1"/>
    <row r="9" spans="2:18" ht="13.5" thickBot="1">
      <c r="B9" s="87" t="s">
        <v>0</v>
      </c>
      <c r="C9" s="88"/>
      <c r="D9" s="5"/>
      <c r="E9" s="87" t="s">
        <v>1</v>
      </c>
      <c r="F9" s="88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2:26" ht="12.75">
      <c r="B10" s="2" t="s">
        <v>15</v>
      </c>
      <c r="C10" s="43">
        <v>100</v>
      </c>
      <c r="D10" s="5"/>
      <c r="E10" s="2" t="s">
        <v>32</v>
      </c>
      <c r="F10" s="47">
        <f>C10*EXP(C14*C13)</f>
        <v>105.12710963760242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2:26" ht="12.75">
      <c r="B11" s="3" t="s">
        <v>16</v>
      </c>
      <c r="C11" s="44">
        <v>100</v>
      </c>
      <c r="D11" s="25"/>
      <c r="E11" s="3" t="s">
        <v>30</v>
      </c>
      <c r="F11" s="46">
        <f>(LN(Spot/Strike)+(IntRate+Vol^2/2)*Maturity)/(Vol*SQRT(Maturity))</f>
        <v>0.325</v>
      </c>
      <c r="H11" s="5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2:26" ht="12.75">
      <c r="B12" s="3" t="s">
        <v>2</v>
      </c>
      <c r="C12" s="26">
        <v>0.25</v>
      </c>
      <c r="D12" s="25"/>
      <c r="E12" s="3" t="s">
        <v>20</v>
      </c>
      <c r="F12" s="46">
        <f>(LN(F10/C11)-C12^2/2*C13)/(C12*SQRT(C13))</f>
        <v>0.07500000000000029</v>
      </c>
      <c r="H12" s="5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2:26" ht="12.75">
      <c r="B13" s="3" t="s">
        <v>17</v>
      </c>
      <c r="C13" s="45">
        <v>1</v>
      </c>
      <c r="D13" s="25"/>
      <c r="E13" s="3" t="s">
        <v>21</v>
      </c>
      <c r="F13" s="48">
        <f>1-EXP(-C17*C13)</f>
        <v>0.09516258196404048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2:26" ht="13.5" thickBot="1">
      <c r="B14" s="3" t="s">
        <v>18</v>
      </c>
      <c r="C14" s="26">
        <v>0.05</v>
      </c>
      <c r="D14" s="25"/>
      <c r="E14" s="4" t="s">
        <v>33</v>
      </c>
      <c r="F14" s="49">
        <f>NORMSINV(F13)</f>
        <v>-1.3096177994584934</v>
      </c>
      <c r="G14" s="40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2:26" ht="13.5" thickBot="1">
      <c r="B15" s="3"/>
      <c r="C15" s="46"/>
      <c r="D15" s="25"/>
      <c r="G15" s="40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2:26" ht="13.5" thickBot="1">
      <c r="B16" s="3" t="s">
        <v>19</v>
      </c>
      <c r="C16" s="26">
        <v>0.25</v>
      </c>
      <c r="D16" s="25"/>
      <c r="E16" s="51"/>
      <c r="F16" s="53" t="s">
        <v>28</v>
      </c>
      <c r="G16" s="52" t="s">
        <v>29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2:26" ht="13.5" thickBot="1">
      <c r="B17" s="4" t="s">
        <v>3</v>
      </c>
      <c r="C17" s="27">
        <v>0.1</v>
      </c>
      <c r="D17" s="25"/>
      <c r="E17" s="50" t="s">
        <v>34</v>
      </c>
      <c r="F17" s="19">
        <f>Spot*NORMSDIST(F11)-Strike*EXP(-IntRate*Maturity)*NORMSDIST(nd2)</f>
        <v>12.335998930368717</v>
      </c>
      <c r="G17" s="16">
        <f>-Spot*NORMSDIST(-F11)+Strike*EXP(-IntRate*Maturity)*NORMSDIST(-nd2)</f>
        <v>7.458941380440123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4:26" ht="12.75">
      <c r="D18" s="25"/>
      <c r="E18" s="3" t="s">
        <v>35</v>
      </c>
      <c r="F18" s="19">
        <f>F17*EXP(-HazardRate*Maturity)</f>
        <v>11.162073421049188</v>
      </c>
      <c r="G18" s="16">
        <f>G17*EXP(-HazardRate*Maturity)</f>
        <v>6.749129259959017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4:26" ht="13.5" thickBot="1">
      <c r="D19" s="25"/>
      <c r="E19" s="4" t="s">
        <v>36</v>
      </c>
      <c r="F19" s="20">
        <f>EXP(-IntRate*Maturity)*(+Fwd*C43-Strike*C44)</f>
        <v>12.298692993861485</v>
      </c>
      <c r="G19" s="18">
        <f>EXP(-IntRate*Maturity)*(-Fwd*D43+Strike*D44)</f>
        <v>6.305561451974804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4:26" ht="12.75">
      <c r="D20" s="25"/>
      <c r="E20" s="29"/>
      <c r="G20" s="40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4:26" ht="12.75">
      <c r="D21" s="25"/>
      <c r="E21" s="29"/>
      <c r="G21" s="40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4:26" ht="12.75">
      <c r="D22" s="25"/>
      <c r="E22" s="29"/>
      <c r="F22" s="29"/>
      <c r="G22" s="40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4:26" ht="12.75">
      <c r="D23" s="2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33" spans="2:26" ht="12.75">
      <c r="B33" t="s">
        <v>31</v>
      </c>
      <c r="D33" s="25"/>
      <c r="E33" s="29"/>
      <c r="F33" s="29"/>
      <c r="G33" s="40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2:252" ht="12.75">
      <c r="B34" s="40"/>
      <c r="C34">
        <v>1</v>
      </c>
      <c r="D34">
        <v>2</v>
      </c>
      <c r="E34">
        <v>3</v>
      </c>
      <c r="F34">
        <v>4</v>
      </c>
      <c r="G34">
        <v>5</v>
      </c>
      <c r="H34">
        <v>6</v>
      </c>
      <c r="I34">
        <v>7</v>
      </c>
      <c r="J34">
        <v>8</v>
      </c>
      <c r="K34">
        <v>9</v>
      </c>
      <c r="L34">
        <v>10</v>
      </c>
      <c r="M34">
        <v>11</v>
      </c>
      <c r="N34">
        <v>12</v>
      </c>
      <c r="O34">
        <v>13</v>
      </c>
      <c r="P34">
        <v>14</v>
      </c>
      <c r="Q34">
        <v>15</v>
      </c>
      <c r="R34">
        <v>16</v>
      </c>
      <c r="S34">
        <v>17</v>
      </c>
      <c r="T34">
        <v>18</v>
      </c>
      <c r="U34">
        <v>19</v>
      </c>
      <c r="V34">
        <v>20</v>
      </c>
      <c r="W34">
        <v>21</v>
      </c>
      <c r="X34">
        <v>22</v>
      </c>
      <c r="Y34">
        <v>23</v>
      </c>
      <c r="Z34">
        <v>24</v>
      </c>
      <c r="AA34">
        <v>25</v>
      </c>
      <c r="AB34">
        <v>26</v>
      </c>
      <c r="AC34">
        <v>27</v>
      </c>
      <c r="AD34">
        <v>28</v>
      </c>
      <c r="AE34">
        <v>29</v>
      </c>
      <c r="AF34">
        <v>30</v>
      </c>
      <c r="AG34">
        <v>31</v>
      </c>
      <c r="AH34">
        <v>32</v>
      </c>
      <c r="AI34">
        <v>33</v>
      </c>
      <c r="AJ34">
        <v>34</v>
      </c>
      <c r="AK34">
        <v>35</v>
      </c>
      <c r="AL34">
        <v>36</v>
      </c>
      <c r="AM34">
        <v>37</v>
      </c>
      <c r="AN34">
        <v>38</v>
      </c>
      <c r="AO34">
        <v>39</v>
      </c>
      <c r="AP34">
        <v>40</v>
      </c>
      <c r="AQ34">
        <v>41</v>
      </c>
      <c r="AR34">
        <v>42</v>
      </c>
      <c r="AS34">
        <v>43</v>
      </c>
      <c r="AT34">
        <v>44</v>
      </c>
      <c r="AU34">
        <v>45</v>
      </c>
      <c r="AV34">
        <v>46</v>
      </c>
      <c r="AW34">
        <v>47</v>
      </c>
      <c r="AX34">
        <v>48</v>
      </c>
      <c r="AY34">
        <v>49</v>
      </c>
      <c r="AZ34">
        <v>50</v>
      </c>
      <c r="BA34">
        <v>51</v>
      </c>
      <c r="BB34">
        <v>52</v>
      </c>
      <c r="BC34">
        <v>53</v>
      </c>
      <c r="BD34">
        <v>54</v>
      </c>
      <c r="BE34">
        <v>55</v>
      </c>
      <c r="BF34">
        <v>56</v>
      </c>
      <c r="BG34">
        <v>57</v>
      </c>
      <c r="BH34">
        <v>58</v>
      </c>
      <c r="BI34">
        <v>59</v>
      </c>
      <c r="BJ34">
        <v>60</v>
      </c>
      <c r="BK34">
        <v>61</v>
      </c>
      <c r="BL34">
        <v>62</v>
      </c>
      <c r="BM34">
        <v>63</v>
      </c>
      <c r="BN34">
        <v>64</v>
      </c>
      <c r="BO34">
        <v>65</v>
      </c>
      <c r="BP34">
        <v>66</v>
      </c>
      <c r="BQ34">
        <v>67</v>
      </c>
      <c r="BR34">
        <v>68</v>
      </c>
      <c r="BS34">
        <v>69</v>
      </c>
      <c r="BT34">
        <v>70</v>
      </c>
      <c r="BU34">
        <v>71</v>
      </c>
      <c r="BV34">
        <v>72</v>
      </c>
      <c r="BW34">
        <v>73</v>
      </c>
      <c r="BX34">
        <v>74</v>
      </c>
      <c r="BY34">
        <v>75</v>
      </c>
      <c r="BZ34">
        <v>76</v>
      </c>
      <c r="CA34">
        <v>77</v>
      </c>
      <c r="CB34">
        <v>78</v>
      </c>
      <c r="CC34">
        <v>79</v>
      </c>
      <c r="CD34">
        <v>80</v>
      </c>
      <c r="CE34">
        <v>81</v>
      </c>
      <c r="CF34">
        <v>82</v>
      </c>
      <c r="CG34">
        <v>83</v>
      </c>
      <c r="CH34">
        <v>84</v>
      </c>
      <c r="CI34">
        <v>85</v>
      </c>
      <c r="CJ34">
        <v>86</v>
      </c>
      <c r="CK34">
        <v>87</v>
      </c>
      <c r="CL34">
        <v>88</v>
      </c>
      <c r="CM34">
        <v>89</v>
      </c>
      <c r="CN34">
        <v>90</v>
      </c>
      <c r="CO34">
        <v>91</v>
      </c>
      <c r="CP34">
        <v>92</v>
      </c>
      <c r="CQ34">
        <v>93</v>
      </c>
      <c r="CR34">
        <v>94</v>
      </c>
      <c r="CS34">
        <v>95</v>
      </c>
      <c r="CT34">
        <v>96</v>
      </c>
      <c r="CU34">
        <v>97</v>
      </c>
      <c r="CV34">
        <v>98</v>
      </c>
      <c r="CW34">
        <v>99</v>
      </c>
      <c r="CX34">
        <v>100</v>
      </c>
      <c r="CY34">
        <v>101</v>
      </c>
      <c r="CZ34">
        <v>102</v>
      </c>
      <c r="DA34">
        <v>103</v>
      </c>
      <c r="DB34">
        <v>104</v>
      </c>
      <c r="DC34">
        <v>105</v>
      </c>
      <c r="DD34">
        <v>106</v>
      </c>
      <c r="DE34">
        <v>107</v>
      </c>
      <c r="DF34">
        <v>108</v>
      </c>
      <c r="DG34">
        <v>109</v>
      </c>
      <c r="DH34">
        <v>110</v>
      </c>
      <c r="DI34">
        <v>111</v>
      </c>
      <c r="DJ34">
        <v>112</v>
      </c>
      <c r="DK34">
        <v>113</v>
      </c>
      <c r="DL34">
        <v>114</v>
      </c>
      <c r="DM34">
        <v>115</v>
      </c>
      <c r="DN34">
        <v>116</v>
      </c>
      <c r="DO34">
        <v>117</v>
      </c>
      <c r="DP34">
        <v>118</v>
      </c>
      <c r="DQ34">
        <v>119</v>
      </c>
      <c r="DR34">
        <v>120</v>
      </c>
      <c r="DS34">
        <v>121</v>
      </c>
      <c r="DT34">
        <v>122</v>
      </c>
      <c r="DU34">
        <v>123</v>
      </c>
      <c r="DV34">
        <v>124</v>
      </c>
      <c r="DW34">
        <v>125</v>
      </c>
      <c r="DX34">
        <v>126</v>
      </c>
      <c r="DY34">
        <v>127</v>
      </c>
      <c r="DZ34">
        <v>128</v>
      </c>
      <c r="EA34">
        <v>129</v>
      </c>
      <c r="EB34">
        <v>130</v>
      </c>
      <c r="EC34">
        <v>131</v>
      </c>
      <c r="ED34">
        <v>132</v>
      </c>
      <c r="EE34">
        <v>133</v>
      </c>
      <c r="EF34">
        <v>134</v>
      </c>
      <c r="EG34">
        <v>135</v>
      </c>
      <c r="EH34">
        <v>136</v>
      </c>
      <c r="EI34">
        <v>137</v>
      </c>
      <c r="EJ34">
        <v>138</v>
      </c>
      <c r="EK34">
        <v>139</v>
      </c>
      <c r="EL34">
        <v>140</v>
      </c>
      <c r="EM34">
        <v>141</v>
      </c>
      <c r="EN34">
        <v>142</v>
      </c>
      <c r="EO34">
        <v>143</v>
      </c>
      <c r="EP34">
        <v>144</v>
      </c>
      <c r="EQ34">
        <v>145</v>
      </c>
      <c r="ER34">
        <v>146</v>
      </c>
      <c r="ES34">
        <v>147</v>
      </c>
      <c r="ET34">
        <v>148</v>
      </c>
      <c r="EU34">
        <v>149</v>
      </c>
      <c r="EV34">
        <v>150</v>
      </c>
      <c r="EW34">
        <v>151</v>
      </c>
      <c r="EX34">
        <v>152</v>
      </c>
      <c r="EY34">
        <v>153</v>
      </c>
      <c r="EZ34">
        <v>154</v>
      </c>
      <c r="FA34">
        <v>155</v>
      </c>
      <c r="FB34">
        <v>156</v>
      </c>
      <c r="FC34">
        <v>157</v>
      </c>
      <c r="FD34">
        <v>158</v>
      </c>
      <c r="FE34">
        <v>159</v>
      </c>
      <c r="FF34">
        <v>160</v>
      </c>
      <c r="FG34">
        <v>161</v>
      </c>
      <c r="FH34">
        <v>162</v>
      </c>
      <c r="FI34">
        <v>163</v>
      </c>
      <c r="FJ34">
        <v>164</v>
      </c>
      <c r="FK34">
        <v>165</v>
      </c>
      <c r="FL34">
        <v>166</v>
      </c>
      <c r="FM34">
        <v>167</v>
      </c>
      <c r="FN34">
        <v>168</v>
      </c>
      <c r="FO34">
        <v>169</v>
      </c>
      <c r="FP34">
        <v>170</v>
      </c>
      <c r="FQ34">
        <v>171</v>
      </c>
      <c r="FR34">
        <v>172</v>
      </c>
      <c r="FS34">
        <v>173</v>
      </c>
      <c r="FT34">
        <v>174</v>
      </c>
      <c r="FU34">
        <v>175</v>
      </c>
      <c r="FV34">
        <v>176</v>
      </c>
      <c r="FW34">
        <v>177</v>
      </c>
      <c r="FX34">
        <v>178</v>
      </c>
      <c r="FY34">
        <v>179</v>
      </c>
      <c r="FZ34">
        <v>180</v>
      </c>
      <c r="GA34">
        <v>181</v>
      </c>
      <c r="GB34">
        <v>182</v>
      </c>
      <c r="GC34">
        <v>183</v>
      </c>
      <c r="GD34">
        <v>184</v>
      </c>
      <c r="GE34">
        <v>185</v>
      </c>
      <c r="GF34">
        <v>186</v>
      </c>
      <c r="GG34">
        <v>187</v>
      </c>
      <c r="GH34">
        <v>188</v>
      </c>
      <c r="GI34">
        <v>189</v>
      </c>
      <c r="GJ34">
        <v>190</v>
      </c>
      <c r="GK34">
        <v>191</v>
      </c>
      <c r="GL34">
        <v>192</v>
      </c>
      <c r="GM34">
        <v>193</v>
      </c>
      <c r="GN34">
        <v>194</v>
      </c>
      <c r="GO34">
        <v>195</v>
      </c>
      <c r="GP34">
        <v>196</v>
      </c>
      <c r="GQ34">
        <v>197</v>
      </c>
      <c r="GR34">
        <v>198</v>
      </c>
      <c r="GS34">
        <v>199</v>
      </c>
      <c r="GT34">
        <v>200</v>
      </c>
      <c r="GU34">
        <v>201</v>
      </c>
      <c r="GV34">
        <v>202</v>
      </c>
      <c r="GW34">
        <v>203</v>
      </c>
      <c r="GX34">
        <v>204</v>
      </c>
      <c r="GY34">
        <v>205</v>
      </c>
      <c r="GZ34">
        <v>206</v>
      </c>
      <c r="HA34">
        <v>207</v>
      </c>
      <c r="HB34">
        <v>208</v>
      </c>
      <c r="HC34">
        <v>209</v>
      </c>
      <c r="HD34">
        <v>210</v>
      </c>
      <c r="HE34">
        <v>211</v>
      </c>
      <c r="HF34">
        <v>212</v>
      </c>
      <c r="HG34">
        <v>213</v>
      </c>
      <c r="HH34">
        <v>214</v>
      </c>
      <c r="HI34">
        <v>215</v>
      </c>
      <c r="HJ34">
        <v>216</v>
      </c>
      <c r="HK34">
        <v>217</v>
      </c>
      <c r="HL34">
        <v>218</v>
      </c>
      <c r="HM34">
        <v>219</v>
      </c>
      <c r="HN34">
        <v>220</v>
      </c>
      <c r="HO34">
        <v>221</v>
      </c>
      <c r="HP34">
        <v>222</v>
      </c>
      <c r="HQ34">
        <v>223</v>
      </c>
      <c r="HR34">
        <v>224</v>
      </c>
      <c r="HS34">
        <v>225</v>
      </c>
      <c r="HT34">
        <v>226</v>
      </c>
      <c r="HU34">
        <v>227</v>
      </c>
      <c r="HV34">
        <v>228</v>
      </c>
      <c r="HW34">
        <v>229</v>
      </c>
      <c r="HX34">
        <v>230</v>
      </c>
      <c r="HY34">
        <v>231</v>
      </c>
      <c r="HZ34">
        <v>232</v>
      </c>
      <c r="IA34">
        <v>233</v>
      </c>
      <c r="IB34">
        <v>234</v>
      </c>
      <c r="IC34">
        <v>235</v>
      </c>
      <c r="ID34">
        <v>236</v>
      </c>
      <c r="IE34">
        <v>237</v>
      </c>
      <c r="IF34">
        <v>238</v>
      </c>
      <c r="IG34">
        <v>239</v>
      </c>
      <c r="IH34">
        <v>240</v>
      </c>
      <c r="II34">
        <v>241</v>
      </c>
      <c r="IJ34">
        <v>242</v>
      </c>
      <c r="IK34">
        <v>243</v>
      </c>
      <c r="IL34">
        <v>244</v>
      </c>
      <c r="IM34">
        <v>245</v>
      </c>
      <c r="IN34">
        <v>246</v>
      </c>
      <c r="IO34">
        <v>247</v>
      </c>
      <c r="IP34">
        <v>248</v>
      </c>
      <c r="IQ34">
        <v>249</v>
      </c>
      <c r="IR34">
        <v>250</v>
      </c>
    </row>
    <row r="35" spans="2:252" ht="12.75">
      <c r="B35" s="40"/>
      <c r="C35" s="28">
        <v>-6.999677436049494</v>
      </c>
      <c r="D35" s="28">
        <v>-6.998300485481123</v>
      </c>
      <c r="E35" s="28">
        <v>-6.995823473051113</v>
      </c>
      <c r="F35" s="28">
        <v>-6.9922462380809804</v>
      </c>
      <c r="G35" s="28">
        <v>-6.987569275798391</v>
      </c>
      <c r="H35" s="28">
        <v>-6.98179330570579</v>
      </c>
      <c r="I35" s="28">
        <v>-6.974919230893806</v>
      </c>
      <c r="J35" s="28">
        <v>-6.966948130337555</v>
      </c>
      <c r="K35" s="28">
        <v>-6.957881256717348</v>
      </c>
      <c r="L35" s="28">
        <v>-6.947720035553332</v>
      </c>
      <c r="M35" s="28">
        <v>-6.93646606472135</v>
      </c>
      <c r="N35" s="28">
        <v>-6.924121114088058</v>
      </c>
      <c r="O35" s="28">
        <v>-6.910687125178254</v>
      </c>
      <c r="P35" s="28">
        <v>-6.896166210841624</v>
      </c>
      <c r="Q35" s="28">
        <v>-6.8805606549052225</v>
      </c>
      <c r="R35" s="28">
        <v>-6.86387291180556</v>
      </c>
      <c r="S35" s="28">
        <v>-6.846105606197372</v>
      </c>
      <c r="T35" s="28">
        <v>-6.827261532537594</v>
      </c>
      <c r="U35" s="28">
        <v>-6.807343654643789</v>
      </c>
      <c r="V35" s="28">
        <v>-6.786355105226649</v>
      </c>
      <c r="W35" s="28">
        <v>-6.764299185396369</v>
      </c>
      <c r="X35" s="28">
        <v>-6.741179364142825</v>
      </c>
      <c r="Y35" s="28">
        <v>-6.716999277789527</v>
      </c>
      <c r="Z35" s="28">
        <v>-6.691762729421383</v>
      </c>
      <c r="AA35" s="28">
        <v>-6.665473688286314</v>
      </c>
      <c r="AB35" s="28">
        <v>-6.638136289170808</v>
      </c>
      <c r="AC35" s="28">
        <v>-6.60975483174946</v>
      </c>
      <c r="AD35" s="28">
        <v>-6.58033377990863</v>
      </c>
      <c r="AE35" s="28">
        <v>-6.549877761044273</v>
      </c>
      <c r="AF35" s="28">
        <v>-6.518391565334088</v>
      </c>
      <c r="AG35" s="28">
        <v>-6.485880144984066</v>
      </c>
      <c r="AH35" s="28">
        <v>-6.452348613449563</v>
      </c>
      <c r="AI35">
        <v>-6.417802244631022</v>
      </c>
      <c r="AJ35">
        <v>-6.382246472044464</v>
      </c>
      <c r="AK35">
        <v>-6.345686887966877</v>
      </c>
      <c r="AL35">
        <v>-6.308129242556638</v>
      </c>
      <c r="AM35">
        <v>-6.2695794429491105</v>
      </c>
      <c r="AN35">
        <v>-6.230043552327546</v>
      </c>
      <c r="AO35">
        <v>-6.18952778896945</v>
      </c>
      <c r="AP35">
        <v>-6.148038525268554</v>
      </c>
      <c r="AQ35">
        <v>-6.105582286732549</v>
      </c>
      <c r="AR35">
        <v>-6.062165750956735</v>
      </c>
      <c r="AS35">
        <v>-6.017795746573757</v>
      </c>
      <c r="AT35" s="41">
        <v>-5.972479252179579</v>
      </c>
      <c r="AU35" s="41">
        <v>-5.9262233952358745</v>
      </c>
      <c r="AV35" s="41">
        <v>-5.879035450949008</v>
      </c>
      <c r="AW35" s="41">
        <v>-5.830922841125769</v>
      </c>
      <c r="AX35" s="41">
        <v>-5.781893133006065</v>
      </c>
      <c r="AY35" s="41">
        <v>-5.731954038072717</v>
      </c>
      <c r="AZ35" s="41">
        <v>-5.681113410838596</v>
      </c>
      <c r="BA35" s="41">
        <v>-5.629379247611238</v>
      </c>
      <c r="BB35" s="41">
        <v>-5.576759685235179</v>
      </c>
      <c r="BC35" s="41">
        <v>-5.523262999812169</v>
      </c>
      <c r="BD35" s="41">
        <v>-5.468897605399495</v>
      </c>
      <c r="BE35" s="41">
        <v>-5.413672052686601</v>
      </c>
      <c r="BF35" s="41">
        <v>-5.357595027650216</v>
      </c>
      <c r="BG35" s="41">
        <v>-5.3006753501882145</v>
      </c>
      <c r="BH35" s="41">
        <v>-5.242921972732398</v>
      </c>
      <c r="BI35" s="41">
        <v>-5.184343978840445</v>
      </c>
      <c r="BJ35" s="41">
        <v>-5.124950581767232</v>
      </c>
      <c r="BK35" s="41">
        <v>-5.064751123015752</v>
      </c>
      <c r="BL35" s="41">
        <v>-5.003755070867866</v>
      </c>
      <c r="BM35" s="41">
        <v>-4.941972018895121</v>
      </c>
      <c r="BN35" s="41">
        <v>-4.879411684449844</v>
      </c>
      <c r="BO35" s="41">
        <v>-4.816083907136787</v>
      </c>
      <c r="BP35" s="41">
        <v>-4.751998647265533</v>
      </c>
      <c r="BQ35" s="41">
        <v>-4.687165984283919</v>
      </c>
      <c r="BR35" s="41">
        <v>-4.621596115192724</v>
      </c>
      <c r="BS35" s="41">
        <v>-4.555299352941864</v>
      </c>
      <c r="BT35" s="41">
        <v>-4.4882861248083525</v>
      </c>
      <c r="BU35" s="41">
        <v>-4.420566970756281</v>
      </c>
      <c r="BV35" s="41">
        <v>-4.352152541779068</v>
      </c>
      <c r="BW35" s="41">
        <v>-4.28305359822426</v>
      </c>
      <c r="BX35" s="41">
        <v>-4.2132810081011165</v>
      </c>
      <c r="BY35" s="41">
        <v>-4.1428457453712735</v>
      </c>
      <c r="BZ35" s="41">
        <v>-4.071758888222736</v>
      </c>
      <c r="CA35" s="41">
        <v>-4.000031617327484</v>
      </c>
      <c r="CB35" s="41">
        <v>-3.9276752140829494</v>
      </c>
      <c r="CC35" s="41">
        <v>-3.854701058837664</v>
      </c>
      <c r="CD35" s="41">
        <v>-3.7811206291013324</v>
      </c>
      <c r="CE35" s="41">
        <v>-3.7069454977396292</v>
      </c>
      <c r="CF35" s="41">
        <v>-3.632187331154</v>
      </c>
      <c r="CG35" s="41">
        <v>-3.5568578874467436</v>
      </c>
      <c r="CH35" s="41">
        <v>-3.480969014571678</v>
      </c>
      <c r="CI35" s="41">
        <v>-3.4045326484706764</v>
      </c>
      <c r="CJ35" s="41">
        <v>-3.327560811196353</v>
      </c>
      <c r="CK35" s="41">
        <v>-3.2500656090212168</v>
      </c>
      <c r="CL35" s="41">
        <v>-3.172059230533574</v>
      </c>
      <c r="CM35" s="41">
        <v>-3.093553944720484</v>
      </c>
      <c r="CN35" s="41">
        <v>-3.0145620990380713</v>
      </c>
      <c r="CO35" s="41">
        <v>-2.9350961174694934</v>
      </c>
      <c r="CP35" s="41">
        <v>-2.8551684985708743</v>
      </c>
      <c r="CQ35" s="41">
        <v>-2.7747918135055105</v>
      </c>
      <c r="CR35" s="41">
        <v>-2.693978704066651</v>
      </c>
      <c r="CS35" s="41">
        <v>-2.6127418806891773</v>
      </c>
      <c r="CT35" s="41">
        <v>-2.5310941204504798</v>
      </c>
      <c r="CU35" s="41">
        <v>-2.4490482650608563</v>
      </c>
      <c r="CV35" s="41">
        <v>-2.366617218843745</v>
      </c>
      <c r="CW35" s="41">
        <v>-2.2838139467061067</v>
      </c>
      <c r="CX35" s="41">
        <v>-2.2006514720992825</v>
      </c>
      <c r="CY35" s="41">
        <v>-2.1171428749706402</v>
      </c>
      <c r="CZ35" s="41">
        <v>-2.033301289706336</v>
      </c>
      <c r="DA35" s="41">
        <v>-1.9491399030655145</v>
      </c>
      <c r="DB35" s="41">
        <v>-1.8646719521062707</v>
      </c>
      <c r="DC35" s="41">
        <v>-1.7799107221037</v>
      </c>
      <c r="DD35" s="41">
        <v>-1.6948695444603687</v>
      </c>
      <c r="DE35" s="41">
        <v>-1.6095617946095226</v>
      </c>
      <c r="DF35" s="41">
        <v>-1.5240008899113764</v>
      </c>
      <c r="DG35" s="41">
        <v>-1.4382002875428066</v>
      </c>
      <c r="DH35" s="41">
        <v>-1.3521734823807807</v>
      </c>
      <c r="DI35" s="41">
        <v>-1.2659340048798593</v>
      </c>
      <c r="DJ35" s="41">
        <v>-1.1794954189441005</v>
      </c>
      <c r="DK35" s="41">
        <v>-1.092871319793704</v>
      </c>
      <c r="DL35" s="41">
        <v>-1.0060753318267313</v>
      </c>
      <c r="DM35" s="41">
        <v>-0.9191211064762317</v>
      </c>
      <c r="DN35" s="41">
        <v>-0.8320223200631244</v>
      </c>
      <c r="DO35" s="41">
        <v>-0.7447926716451574</v>
      </c>
      <c r="DP35" s="41">
        <v>-0.6574458808622973</v>
      </c>
      <c r="DQ35" s="41">
        <v>-0.5699956857788773</v>
      </c>
      <c r="DR35" s="41">
        <v>-0.48245584072284997</v>
      </c>
      <c r="DS35" s="41">
        <v>-0.3948401141224808</v>
      </c>
      <c r="DT35" s="41">
        <v>-0.30716228634082465</v>
      </c>
      <c r="DU35" s="41">
        <v>-0.2194361475083245</v>
      </c>
      <c r="DV35" s="41">
        <v>-0.13167549535387463</v>
      </c>
      <c r="DW35" s="41">
        <v>-0.04389413303468834</v>
      </c>
      <c r="DX35" s="41">
        <v>0.04389413303468834</v>
      </c>
      <c r="DY35" s="41">
        <v>0.13167549535387463</v>
      </c>
      <c r="DZ35" s="41">
        <v>0.2194361475083245</v>
      </c>
      <c r="EA35" s="41">
        <v>0.30716228634082465</v>
      </c>
      <c r="EB35" s="41">
        <v>0.3948401141224808</v>
      </c>
      <c r="EC35" s="41">
        <v>0.48245584072284997</v>
      </c>
      <c r="ED35" s="41">
        <v>0.5699956857788773</v>
      </c>
      <c r="EE35" s="41">
        <v>0.6574458808622973</v>
      </c>
      <c r="EF35">
        <v>0.7447926716451574</v>
      </c>
      <c r="EG35">
        <v>0.8320223200631244</v>
      </c>
      <c r="EH35">
        <v>0.9191211064762317</v>
      </c>
      <c r="EI35">
        <v>1.0060753318267313</v>
      </c>
      <c r="EJ35">
        <v>1.092871319793704</v>
      </c>
      <c r="EK35">
        <v>1.1794954189441005</v>
      </c>
      <c r="EL35">
        <v>1.2659340048798593</v>
      </c>
      <c r="EM35">
        <v>1.3521734823807807</v>
      </c>
      <c r="EN35">
        <v>1.4382002875428066</v>
      </c>
      <c r="EO35">
        <v>1.5240008899113764</v>
      </c>
      <c r="EP35">
        <v>1.6095617946095226</v>
      </c>
      <c r="EQ35">
        <v>1.6948695444603687</v>
      </c>
      <c r="ER35">
        <v>1.7799107221037</v>
      </c>
      <c r="ES35">
        <v>1.8646719521062707</v>
      </c>
      <c r="ET35">
        <v>1.9491399030655145</v>
      </c>
      <c r="EU35">
        <v>2.033301289706336</v>
      </c>
      <c r="EV35">
        <v>2.1171428749706402</v>
      </c>
      <c r="EW35">
        <v>2.2006514720992825</v>
      </c>
      <c r="EX35">
        <v>2.2838139467061067</v>
      </c>
      <c r="EY35">
        <v>2.366617218843745</v>
      </c>
      <c r="EZ35">
        <v>2.4490482650608563</v>
      </c>
      <c r="FA35">
        <v>2.5310941204504798</v>
      </c>
      <c r="FB35">
        <v>2.6127418806891773</v>
      </c>
      <c r="FC35">
        <v>2.693978704066651</v>
      </c>
      <c r="FD35">
        <v>2.7747918135055105</v>
      </c>
      <c r="FE35">
        <v>2.8551684985708743</v>
      </c>
      <c r="FF35">
        <v>2.9350961174694934</v>
      </c>
      <c r="FG35">
        <v>3.0145620990380713</v>
      </c>
      <c r="FH35">
        <v>3.093553944720484</v>
      </c>
      <c r="FI35">
        <v>3.172059230533574</v>
      </c>
      <c r="FJ35">
        <v>3.2500656090212168</v>
      </c>
      <c r="FK35">
        <v>3.327560811196353</v>
      </c>
      <c r="FL35">
        <v>3.4045326484706764</v>
      </c>
      <c r="FM35">
        <v>3.480969014571678</v>
      </c>
      <c r="FN35">
        <v>3.5568578874467436</v>
      </c>
      <c r="FO35">
        <v>3.632187331154</v>
      </c>
      <c r="FP35">
        <v>3.7069454977396292</v>
      </c>
      <c r="FQ35">
        <v>3.7811206291013324</v>
      </c>
      <c r="FR35">
        <v>3.854701058837664</v>
      </c>
      <c r="FS35">
        <v>3.9276752140829494</v>
      </c>
      <c r="FT35">
        <v>4.000031617327484</v>
      </c>
      <c r="FU35">
        <v>4.071758888222736</v>
      </c>
      <c r="FV35">
        <v>4.1428457453712735</v>
      </c>
      <c r="FW35">
        <v>4.2132810081011165</v>
      </c>
      <c r="FX35">
        <v>4.28305359822426</v>
      </c>
      <c r="FY35">
        <v>4.352152541779068</v>
      </c>
      <c r="FZ35">
        <v>4.420566970756281</v>
      </c>
      <c r="GA35">
        <v>4.4882861248083525</v>
      </c>
      <c r="GB35">
        <v>4.555299352941864</v>
      </c>
      <c r="GC35">
        <v>4.621596115192724</v>
      </c>
      <c r="GD35">
        <v>4.687165984283919</v>
      </c>
      <c r="GE35">
        <v>4.751998647265533</v>
      </c>
      <c r="GF35">
        <v>4.816083907136787</v>
      </c>
      <c r="GG35">
        <v>4.879411684449844</v>
      </c>
      <c r="GH35">
        <v>4.941972018895121</v>
      </c>
      <c r="GI35">
        <v>5.003755070867866</v>
      </c>
      <c r="GJ35">
        <v>5.064751123015752</v>
      </c>
      <c r="GK35">
        <v>5.124950581767232</v>
      </c>
      <c r="GL35">
        <v>5.184343978840445</v>
      </c>
      <c r="GM35">
        <v>5.242921972732398</v>
      </c>
      <c r="GN35">
        <v>5.3006753501882145</v>
      </c>
      <c r="GO35">
        <v>5.357595027650216</v>
      </c>
      <c r="GP35">
        <v>5.413672052686601</v>
      </c>
      <c r="GQ35">
        <v>5.468897605399495</v>
      </c>
      <c r="GR35">
        <v>5.523262999812169</v>
      </c>
      <c r="GS35">
        <v>5.576759685235179</v>
      </c>
      <c r="GT35">
        <v>5.629379247611238</v>
      </c>
      <c r="GU35">
        <v>5.681113410838596</v>
      </c>
      <c r="GV35">
        <v>5.731954038072717</v>
      </c>
      <c r="GW35">
        <v>5.781893133006065</v>
      </c>
      <c r="GX35">
        <v>5.830922841125769</v>
      </c>
      <c r="GY35">
        <v>5.879035450949008</v>
      </c>
      <c r="GZ35">
        <v>5.9262233952358745</v>
      </c>
      <c r="HA35">
        <v>5.972479252179579</v>
      </c>
      <c r="HB35">
        <v>6.017795746573757</v>
      </c>
      <c r="HC35">
        <v>6.062165750956735</v>
      </c>
      <c r="HD35">
        <v>6.105582286732549</v>
      </c>
      <c r="HE35">
        <v>6.148038525268554</v>
      </c>
      <c r="HF35">
        <v>6.18952778896945</v>
      </c>
      <c r="HG35">
        <v>6.230043552327546</v>
      </c>
      <c r="HH35">
        <v>6.2695794429491105</v>
      </c>
      <c r="HI35">
        <v>6.308129242556638</v>
      </c>
      <c r="HJ35">
        <v>6.345686887966877</v>
      </c>
      <c r="HK35">
        <v>6.382246472044464</v>
      </c>
      <c r="HL35">
        <v>6.417802244631022</v>
      </c>
      <c r="HM35">
        <v>6.452348613449563</v>
      </c>
      <c r="HN35">
        <v>6.485880144984066</v>
      </c>
      <c r="HO35">
        <v>6.518391565334088</v>
      </c>
      <c r="HP35">
        <v>6.549877761044273</v>
      </c>
      <c r="HQ35">
        <v>6.58033377990863</v>
      </c>
      <c r="HR35">
        <v>6.60975483174946</v>
      </c>
      <c r="HS35">
        <v>6.638136289170808</v>
      </c>
      <c r="HT35">
        <v>6.665473688286314</v>
      </c>
      <c r="HU35">
        <v>6.691762729421383</v>
      </c>
      <c r="HV35">
        <v>6.716999277789527</v>
      </c>
      <c r="HW35">
        <v>6.741179364142825</v>
      </c>
      <c r="HX35">
        <v>6.764299185396369</v>
      </c>
      <c r="HY35">
        <v>6.786355105226649</v>
      </c>
      <c r="HZ35">
        <v>6.807343654643789</v>
      </c>
      <c r="IA35">
        <v>6.827261532537594</v>
      </c>
      <c r="IB35">
        <v>6.846105606197372</v>
      </c>
      <c r="IC35">
        <v>6.86387291180556</v>
      </c>
      <c r="ID35">
        <v>6.8805606549052225</v>
      </c>
      <c r="IE35">
        <v>6.896166210841624</v>
      </c>
      <c r="IF35">
        <v>6.910687125178254</v>
      </c>
      <c r="IG35">
        <v>6.924121114088058</v>
      </c>
      <c r="IH35">
        <v>6.93646606472135</v>
      </c>
      <c r="II35">
        <v>6.947720035553332</v>
      </c>
      <c r="IJ35">
        <v>6.957881256717348</v>
      </c>
      <c r="IK35">
        <v>6.966948130337555</v>
      </c>
      <c r="IL35">
        <v>6.974919230893806</v>
      </c>
      <c r="IM35">
        <v>6.98179330570579</v>
      </c>
      <c r="IN35">
        <v>6.987569275798391</v>
      </c>
      <c r="IO35">
        <v>6.9922462380809804</v>
      </c>
      <c r="IP35">
        <v>6.995823473051113</v>
      </c>
      <c r="IQ35">
        <v>6.998300485481123</v>
      </c>
      <c r="IR35">
        <v>6.999677436049494</v>
      </c>
    </row>
    <row r="36" spans="2:252" ht="12.75">
      <c r="B36" s="40"/>
      <c r="C36" s="42">
        <v>7.578781456152521E-15</v>
      </c>
      <c r="D36" s="42">
        <v>1.7811645557850738E-14</v>
      </c>
      <c r="E36" s="42">
        <v>2.847258717463719E-14</v>
      </c>
      <c r="F36" s="42">
        <v>3.980245712019071E-14</v>
      </c>
      <c r="G36" s="42">
        <v>5.208003727367414E-14</v>
      </c>
      <c r="H36" s="42">
        <v>6.562150200749535E-14</v>
      </c>
      <c r="I36" s="42">
        <v>8.079276079085699E-14</v>
      </c>
      <c r="J36" s="42">
        <v>9.802505458547084E-14</v>
      </c>
      <c r="K36" s="42">
        <v>1.178341700891819E-13</v>
      </c>
      <c r="L36" s="42">
        <v>1.4084434481325355E-13</v>
      </c>
      <c r="M36" s="42">
        <v>1.678183075009975E-13</v>
      </c>
      <c r="N36" s="42">
        <v>1.996953341114806E-13</v>
      </c>
      <c r="O36" s="42">
        <v>2.376397705517213E-13</v>
      </c>
      <c r="P36" s="42">
        <v>2.831032319753832E-13</v>
      </c>
      <c r="Q36" s="42">
        <v>3.3790469950514237E-13</v>
      </c>
      <c r="R36" s="42">
        <v>4.043340813915849E-13</v>
      </c>
      <c r="S36" s="42">
        <v>4.852866388185969E-13</v>
      </c>
      <c r="T36" s="42">
        <v>5.844380159434152E-13</v>
      </c>
      <c r="U36" s="42">
        <v>7.064730058121381E-13</v>
      </c>
      <c r="V36" s="42">
        <v>8.573854252575899E-13</v>
      </c>
      <c r="W36" s="42">
        <v>1.044872470886487E-12</v>
      </c>
      <c r="X36" s="42">
        <v>1.278854898742586E-12</v>
      </c>
      <c r="Y36" s="42">
        <v>1.5721652181328383E-12</v>
      </c>
      <c r="Z36" s="42">
        <v>1.9414608204779944E-12</v>
      </c>
      <c r="AA36" s="42">
        <v>2.4084390147920876E-12</v>
      </c>
      <c r="AB36" s="42">
        <v>3.0014582874713316E-12</v>
      </c>
      <c r="AC36" s="42">
        <v>3.7577074696262946E-12</v>
      </c>
      <c r="AD36" s="42">
        <v>4.726115642317977E-12</v>
      </c>
      <c r="AE36" s="42">
        <v>5.971265740012725E-12</v>
      </c>
      <c r="AF36" s="42">
        <v>7.578671123393474E-12</v>
      </c>
      <c r="AG36" s="42">
        <v>9.661906854368814E-12</v>
      </c>
      <c r="AH36" s="42">
        <v>1.2372269838260375E-11</v>
      </c>
      <c r="AI36">
        <v>1.5911893567638317E-11</v>
      </c>
      <c r="AJ36">
        <v>2.0551590504554476E-11</v>
      </c>
      <c r="AK36">
        <v>2.6655175087280284E-11</v>
      </c>
      <c r="AL36">
        <v>3.4712684188555337E-11</v>
      </c>
      <c r="AM36">
        <v>4.53858307213609E-11</v>
      </c>
      <c r="AN36">
        <v>5.957029871769323E-11</v>
      </c>
      <c r="AO36">
        <v>7.848125157921204E-11</v>
      </c>
      <c r="AP36">
        <v>1.0377086926601715E-10</v>
      </c>
      <c r="AQ36">
        <v>1.3769011815210155E-10</v>
      </c>
      <c r="AR36">
        <v>1.8331165348837555E-10</v>
      </c>
      <c r="AS36">
        <v>2.4483726267688535E-10</v>
      </c>
      <c r="AT36" s="41">
        <v>3.28022273523922E-10</v>
      </c>
      <c r="AU36" s="41">
        <v>4.407618343129312E-10</v>
      </c>
      <c r="AV36" s="41">
        <v>5.939012415234509E-10</v>
      </c>
      <c r="AW36" s="41">
        <v>8.023563582563197E-10</v>
      </c>
      <c r="AX36" s="41">
        <v>1.0866631139098235E-09</v>
      </c>
      <c r="AY36" s="41">
        <v>1.4751204941370362E-09</v>
      </c>
      <c r="AZ36" s="41">
        <v>2.006753937994903E-09</v>
      </c>
      <c r="BA36" s="41">
        <v>2.7354119261739243E-09</v>
      </c>
      <c r="BB36" s="41">
        <v>3.735426250601493E-09</v>
      </c>
      <c r="BC36" s="41">
        <v>5.109427425789302E-09</v>
      </c>
      <c r="BD36" s="41">
        <v>6.999126258111817E-09</v>
      </c>
      <c r="BE36" s="41">
        <v>9.600171180834665E-09</v>
      </c>
      <c r="BF36" s="41">
        <v>1.3182595739223225E-08</v>
      </c>
      <c r="BG36" s="41">
        <v>1.811891740362873E-08</v>
      </c>
      <c r="BH36" s="41">
        <v>2.4922684688579112E-08</v>
      </c>
      <c r="BI36" s="41">
        <v>3.43012555497711E-08</v>
      </c>
      <c r="BJ36" s="41">
        <v>4.7227905275043394E-08</v>
      </c>
      <c r="BK36" s="41">
        <v>6.504010784836895E-08</v>
      </c>
      <c r="BL36" s="41">
        <v>8.957313953273086E-08</v>
      </c>
      <c r="BM36" s="41">
        <v>1.233411784684959E-07</v>
      </c>
      <c r="BN36" s="41">
        <v>1.6978201943497378E-07</v>
      </c>
      <c r="BO36" s="41">
        <v>2.3358663324225773E-07</v>
      </c>
      <c r="BP36" s="41">
        <v>3.211413700798543E-07</v>
      </c>
      <c r="BQ36" s="41">
        <v>4.41118983643914E-07</v>
      </c>
      <c r="BR36" s="41">
        <v>6.052652402119345E-07</v>
      </c>
      <c r="BS36" s="41">
        <v>8.29441126022618E-07</v>
      </c>
      <c r="BT36" s="41">
        <v>1.1349970672974653E-06</v>
      </c>
      <c r="BU36" s="41">
        <v>1.550575635429468E-06</v>
      </c>
      <c r="BV36" s="41">
        <v>2.114463409109313E-06</v>
      </c>
      <c r="BW36" s="41">
        <v>2.877641411658651E-06</v>
      </c>
      <c r="BX36" s="41">
        <v>3.907717084184085E-06</v>
      </c>
      <c r="BY36" s="41">
        <v>5.2939590757075964E-06</v>
      </c>
      <c r="BZ36" s="41">
        <v>7.153698804916178E-06</v>
      </c>
      <c r="CA36" s="41">
        <v>9.640408765281964E-06</v>
      </c>
      <c r="CB36" s="41">
        <v>1.2953815101794379E-05</v>
      </c>
      <c r="CC36" s="41">
        <v>1.7352448244426083E-05</v>
      </c>
      <c r="CD36" s="41">
        <v>2.316907621030716E-05</v>
      </c>
      <c r="CE36" s="41">
        <v>3.0829494908954834E-05</v>
      </c>
      <c r="CF36" s="41">
        <v>4.0875160967527655E-05</v>
      </c>
      <c r="CG36" s="41">
        <v>5.399013590309694E-05</v>
      </c>
      <c r="CH36" s="41">
        <v>7.103275467591529E-05</v>
      </c>
      <c r="CI36" s="41">
        <v>9.307232383940021E-05</v>
      </c>
      <c r="CJ36" s="41">
        <v>0.00012143098053285822</v>
      </c>
      <c r="CK36" s="41">
        <v>0.00015773058896003604</v>
      </c>
      <c r="CL36" s="41">
        <v>0.00020394420220076127</v>
      </c>
      <c r="CM36" s="41">
        <v>0.0002624511633292745</v>
      </c>
      <c r="CN36" s="41">
        <v>0.00033609435488359457</v>
      </c>
      <c r="CO36" s="41">
        <v>0.0004282374313289808</v>
      </c>
      <c r="CP36" s="41">
        <v>0.0005428190973695058</v>
      </c>
      <c r="CQ36" s="41">
        <v>0.0006844006513528939</v>
      </c>
      <c r="CR36" s="41">
        <v>0.0008582021393240205</v>
      </c>
      <c r="CS36" s="41">
        <v>0.001070121621353957</v>
      </c>
      <c r="CT36" s="41">
        <v>0.001326731316201303</v>
      </c>
      <c r="CU36" s="41">
        <v>0.001635243859288827</v>
      </c>
      <c r="CV36" s="41">
        <v>0.0020034416924592092</v>
      </c>
      <c r="CW36" s="41">
        <v>0.0024395628195196936</v>
      </c>
      <c r="CX36" s="41">
        <v>0.0029521369246399073</v>
      </c>
      <c r="CY36" s="41">
        <v>0.003549767262160311</v>
      </c>
      <c r="CZ36" s="41">
        <v>0.004240855857908288</v>
      </c>
      <c r="DA36" s="41">
        <v>0.005033272439887335</v>
      </c>
      <c r="DB36" s="41">
        <v>0.005933971105155503</v>
      </c>
      <c r="DC36" s="41">
        <v>0.0069485629200910165</v>
      </c>
      <c r="DD36" s="41">
        <v>0.00808085724981067</v>
      </c>
      <c r="DE36" s="41">
        <v>0.009332389340776123</v>
      </c>
      <c r="DF36" s="41">
        <v>0.010701956182289436</v>
      </c>
      <c r="DG36" s="41">
        <v>0.01218518653150493</v>
      </c>
      <c r="DH36" s="41">
        <v>0.013774173755721918</v>
      </c>
      <c r="DI36" s="41">
        <v>0.015457201385990039</v>
      </c>
      <c r="DJ36" s="41">
        <v>0.017218590602554498</v>
      </c>
      <c r="DK36" s="41">
        <v>0.019038696004156024</v>
      </c>
      <c r="DL36" s="41">
        <v>0.020894070819439652</v>
      </c>
      <c r="DM36" s="41">
        <v>0.022757815259471084</v>
      </c>
      <c r="DN36" s="41">
        <v>0.02460011225979491</v>
      </c>
      <c r="DO36" s="41">
        <v>0.026388943911745462</v>
      </c>
      <c r="DP36" s="41">
        <v>0.028090970128901757</v>
      </c>
      <c r="DQ36" s="41">
        <v>0.02967253938493803</v>
      </c>
      <c r="DR36" s="41">
        <v>0.031100790632875873</v>
      </c>
      <c r="DS36" s="41">
        <v>0.03234479671820659</v>
      </c>
      <c r="DT36" s="41">
        <v>0.03337669358792045</v>
      </c>
      <c r="DU36" s="41">
        <v>0.03417273705331941</v>
      </c>
      <c r="DV36" s="41">
        <v>0.03471423020612856</v>
      </c>
      <c r="DW36" s="41">
        <v>0.03498826991670425</v>
      </c>
      <c r="DX36" s="41">
        <v>0.03498826991670425</v>
      </c>
      <c r="DY36" s="41">
        <v>0.03471423020612856</v>
      </c>
      <c r="DZ36" s="41">
        <v>0.03417273705331941</v>
      </c>
      <c r="EA36" s="41">
        <v>0.03337669358792045</v>
      </c>
      <c r="EB36" s="41">
        <v>0.03234479671820659</v>
      </c>
      <c r="EC36" s="41">
        <v>0.031100790632875873</v>
      </c>
      <c r="ED36" s="41">
        <v>0.02967253938493803</v>
      </c>
      <c r="EE36" s="41">
        <v>0.028090970128901757</v>
      </c>
      <c r="EF36">
        <v>0.026388943911745462</v>
      </c>
      <c r="EG36">
        <v>0.02460011225979491</v>
      </c>
      <c r="EH36">
        <v>0.022757815259471084</v>
      </c>
      <c r="EI36">
        <v>0.020894070819439652</v>
      </c>
      <c r="EJ36">
        <v>0.019038696004156024</v>
      </c>
      <c r="EK36">
        <v>0.017218590602554498</v>
      </c>
      <c r="EL36">
        <v>0.015457201385990039</v>
      </c>
      <c r="EM36">
        <v>0.013774173755721918</v>
      </c>
      <c r="EN36">
        <v>0.01218518653150493</v>
      </c>
      <c r="EO36">
        <v>0.010701956182289436</v>
      </c>
      <c r="EP36">
        <v>0.009332389340776123</v>
      </c>
      <c r="EQ36">
        <v>0.00808085724981067</v>
      </c>
      <c r="ER36">
        <v>0.0069485629200910165</v>
      </c>
      <c r="ES36">
        <v>0.005933971105155503</v>
      </c>
      <c r="ET36">
        <v>0.005033272439887335</v>
      </c>
      <c r="EU36">
        <v>0.004240855857908288</v>
      </c>
      <c r="EV36">
        <v>0.003549767262160311</v>
      </c>
      <c r="EW36">
        <v>0.0029521369246399073</v>
      </c>
      <c r="EX36">
        <v>0.0024395628195196936</v>
      </c>
      <c r="EY36">
        <v>0.0020034416924592092</v>
      </c>
      <c r="EZ36">
        <v>0.001635243859288827</v>
      </c>
      <c r="FA36">
        <v>0.001326731316201303</v>
      </c>
      <c r="FB36">
        <v>0.001070121621353957</v>
      </c>
      <c r="FC36">
        <v>0.0008582021393240205</v>
      </c>
      <c r="FD36">
        <v>0.0006844006513528939</v>
      </c>
      <c r="FE36">
        <v>0.0005428190973695058</v>
      </c>
      <c r="FF36">
        <v>0.0004282374313289808</v>
      </c>
      <c r="FG36">
        <v>0.00033609435488359457</v>
      </c>
      <c r="FH36">
        <v>0.0002624511633292745</v>
      </c>
      <c r="FI36">
        <v>0.00020394420220076127</v>
      </c>
      <c r="FJ36">
        <v>0.00015773058896003604</v>
      </c>
      <c r="FK36">
        <v>0.00012143098053285822</v>
      </c>
      <c r="FL36">
        <v>9.307232383940021E-05</v>
      </c>
      <c r="FM36">
        <v>7.103275467591529E-05</v>
      </c>
      <c r="FN36">
        <v>5.399013590309694E-05</v>
      </c>
      <c r="FO36">
        <v>4.0875160967527655E-05</v>
      </c>
      <c r="FP36">
        <v>3.0829494908954834E-05</v>
      </c>
      <c r="FQ36">
        <v>2.316907621030716E-05</v>
      </c>
      <c r="FR36">
        <v>1.7352448244426083E-05</v>
      </c>
      <c r="FS36">
        <v>1.2953815101794379E-05</v>
      </c>
      <c r="FT36">
        <v>9.640408765281964E-06</v>
      </c>
      <c r="FU36">
        <v>7.153698804916178E-06</v>
      </c>
      <c r="FV36">
        <v>5.2939590757075964E-06</v>
      </c>
      <c r="FW36">
        <v>3.907717084184085E-06</v>
      </c>
      <c r="FX36">
        <v>2.877641411658651E-06</v>
      </c>
      <c r="FY36">
        <v>2.114463409109313E-06</v>
      </c>
      <c r="FZ36">
        <v>1.550575635429468E-06</v>
      </c>
      <c r="GA36">
        <v>1.1349970672974653E-06</v>
      </c>
      <c r="GB36">
        <v>8.29441126022618E-07</v>
      </c>
      <c r="GC36">
        <v>6.052652402119345E-07</v>
      </c>
      <c r="GD36">
        <v>4.41118983643914E-07</v>
      </c>
      <c r="GE36">
        <v>3.211413700798543E-07</v>
      </c>
      <c r="GF36">
        <v>2.3358663324225773E-07</v>
      </c>
      <c r="GG36">
        <v>1.6978201943497378E-07</v>
      </c>
      <c r="GH36">
        <v>1.233411784684959E-07</v>
      </c>
      <c r="GI36">
        <v>8.957313953273086E-08</v>
      </c>
      <c r="GJ36">
        <v>6.504010784836895E-08</v>
      </c>
      <c r="GK36">
        <v>4.7227905275043394E-08</v>
      </c>
      <c r="GL36">
        <v>3.43012555497711E-08</v>
      </c>
      <c r="GM36">
        <v>2.4922684688579112E-08</v>
      </c>
      <c r="GN36">
        <v>1.811891740362873E-08</v>
      </c>
      <c r="GO36">
        <v>1.3182595739223225E-08</v>
      </c>
      <c r="GP36">
        <v>9.600171180834665E-09</v>
      </c>
      <c r="GQ36">
        <v>6.999126258111817E-09</v>
      </c>
      <c r="GR36">
        <v>5.109427425789302E-09</v>
      </c>
      <c r="GS36">
        <v>3.735426250601493E-09</v>
      </c>
      <c r="GT36">
        <v>2.7354119261739243E-09</v>
      </c>
      <c r="GU36">
        <v>2.006753937994903E-09</v>
      </c>
      <c r="GV36">
        <v>1.4751204941370362E-09</v>
      </c>
      <c r="GW36">
        <v>1.0866631139098235E-09</v>
      </c>
      <c r="GX36">
        <v>8.023563582563197E-10</v>
      </c>
      <c r="GY36">
        <v>5.939012415234509E-10</v>
      </c>
      <c r="GZ36">
        <v>4.407618343129312E-10</v>
      </c>
      <c r="HA36">
        <v>3.28022273523922E-10</v>
      </c>
      <c r="HB36">
        <v>2.4483726267688535E-10</v>
      </c>
      <c r="HC36">
        <v>1.8331165348837555E-10</v>
      </c>
      <c r="HD36">
        <v>1.3769011815210155E-10</v>
      </c>
      <c r="HE36">
        <v>1.0377086926601715E-10</v>
      </c>
      <c r="HF36">
        <v>7.848125157921204E-11</v>
      </c>
      <c r="HG36">
        <v>5.957029871769323E-11</v>
      </c>
      <c r="HH36">
        <v>4.53858307213609E-11</v>
      </c>
      <c r="HI36">
        <v>3.4712684188555337E-11</v>
      </c>
      <c r="HJ36">
        <v>2.6655175087280284E-11</v>
      </c>
      <c r="HK36">
        <v>2.0551590504554476E-11</v>
      </c>
      <c r="HL36">
        <v>1.5911893567638317E-11</v>
      </c>
      <c r="HM36">
        <v>1.2372269838260375E-11</v>
      </c>
      <c r="HN36">
        <v>9.661906854368814E-12</v>
      </c>
      <c r="HO36">
        <v>7.578671123393474E-12</v>
      </c>
      <c r="HP36">
        <v>5.971265740012725E-12</v>
      </c>
      <c r="HQ36">
        <v>4.726115642317977E-12</v>
      </c>
      <c r="HR36">
        <v>3.7577074696262946E-12</v>
      </c>
      <c r="HS36">
        <v>3.0014582874713316E-12</v>
      </c>
      <c r="HT36">
        <v>2.4084390147920876E-12</v>
      </c>
      <c r="HU36">
        <v>1.9414608204779944E-12</v>
      </c>
      <c r="HV36">
        <v>1.5721652181328383E-12</v>
      </c>
      <c r="HW36">
        <v>1.278854898742586E-12</v>
      </c>
      <c r="HX36">
        <v>1.044872470886487E-12</v>
      </c>
      <c r="HY36">
        <v>8.573854252575899E-13</v>
      </c>
      <c r="HZ36">
        <v>7.064730058121381E-13</v>
      </c>
      <c r="IA36">
        <v>5.844380159434152E-13</v>
      </c>
      <c r="IB36">
        <v>4.852866388185969E-13</v>
      </c>
      <c r="IC36">
        <v>4.043340813915849E-13</v>
      </c>
      <c r="ID36">
        <v>3.3790469950514237E-13</v>
      </c>
      <c r="IE36">
        <v>2.831032319753832E-13</v>
      </c>
      <c r="IF36">
        <v>2.376397705517213E-13</v>
      </c>
      <c r="IG36">
        <v>1.996953341114806E-13</v>
      </c>
      <c r="IH36">
        <v>1.678183075009975E-13</v>
      </c>
      <c r="II36">
        <v>1.4084434481325355E-13</v>
      </c>
      <c r="IJ36">
        <v>1.178341700891819E-13</v>
      </c>
      <c r="IK36">
        <v>9.802505458547084E-14</v>
      </c>
      <c r="IL36">
        <v>8.079276079085699E-14</v>
      </c>
      <c r="IM36">
        <v>6.562150200749535E-14</v>
      </c>
      <c r="IN36">
        <v>5.208003727367414E-14</v>
      </c>
      <c r="IO36">
        <v>3.980245712019071E-14</v>
      </c>
      <c r="IP36">
        <v>2.847258717463719E-14</v>
      </c>
      <c r="IQ36">
        <v>1.7811645557850738E-14</v>
      </c>
      <c r="IR36">
        <v>7.578781456152521E-15</v>
      </c>
    </row>
    <row r="37" spans="2:252" ht="12.75">
      <c r="B37" t="s">
        <v>22</v>
      </c>
      <c r="C37">
        <f aca="true" t="shared" si="0" ref="C37:BN37">NORMSDIST((SQRT(Correl)*C35+Vol*SQRT(Maturity)+nd2)/SQRT(1-Correl))*NORMSDIST((SQRT(Correl)+Correl*Vol*SQRT(Maturity)-Threshold)/SQRT(1-Correl))</f>
        <v>0.00012130552543055786</v>
      </c>
      <c r="D37">
        <f t="shared" si="0"/>
        <v>0.00012168296968435849</v>
      </c>
      <c r="E37">
        <f t="shared" si="0"/>
        <v>0.0001223647332872693</v>
      </c>
      <c r="F37">
        <f t="shared" si="0"/>
        <v>0.0001233556435894373</v>
      </c>
      <c r="G37">
        <f t="shared" si="0"/>
        <v>0.00012466253796145709</v>
      </c>
      <c r="H37">
        <f t="shared" si="0"/>
        <v>0.0001262944519373627</v>
      </c>
      <c r="I37">
        <f t="shared" si="0"/>
        <v>0.0001282627234463559</v>
      </c>
      <c r="J37">
        <f t="shared" si="0"/>
        <v>0.00013058111218797067</v>
      </c>
      <c r="K37">
        <f t="shared" si="0"/>
        <v>0.00013326594310246527</v>
      </c>
      <c r="L37">
        <f t="shared" si="0"/>
        <v>0.00013633627688648434</v>
      </c>
      <c r="M37">
        <f t="shared" si="0"/>
        <v>0.0001398141099624524</v>
      </c>
      <c r="N37">
        <f t="shared" si="0"/>
        <v>0.0001437246064103004</v>
      </c>
      <c r="O37">
        <f t="shared" si="0"/>
        <v>0.00014809636487234887</v>
      </c>
      <c r="P37">
        <f t="shared" si="0"/>
        <v>0.00015296172369754703</v>
      </c>
      <c r="Q37">
        <f t="shared" si="0"/>
        <v>0.00015835710822292634</v>
      </c>
      <c r="R37">
        <f t="shared" si="0"/>
        <v>0.00016432342448302893</v>
      </c>
      <c r="S37">
        <f t="shared" si="0"/>
        <v>0.00017090650434111834</v>
      </c>
      <c r="T37">
        <f t="shared" si="0"/>
        <v>0.00017815760754782202</v>
      </c>
      <c r="U37">
        <f t="shared" si="0"/>
        <v>0.00018613398703877542</v>
      </c>
      <c r="V37">
        <f t="shared" si="0"/>
        <v>0.000194899524531469</v>
      </c>
      <c r="W37">
        <f t="shared" si="0"/>
        <v>0.00020452544429507184</v>
      </c>
      <c r="X37">
        <f t="shared" si="0"/>
        <v>0.00021509111398282084</v>
      </c>
      <c r="Y37">
        <f t="shared" si="0"/>
        <v>0.00022668494241357548</v>
      </c>
      <c r="Z37">
        <f t="shared" si="0"/>
        <v>0.00023940538534740182</v>
      </c>
      <c r="AA37">
        <f t="shared" si="0"/>
        <v>0.0002533620715826075</v>
      </c>
      <c r="AB37">
        <f t="shared" si="0"/>
        <v>0.00026867706305362964</v>
      </c>
      <c r="AC37">
        <f t="shared" si="0"/>
        <v>0.00028548626415596804</v>
      </c>
      <c r="AD37">
        <f t="shared" si="0"/>
        <v>0.0003039409971853861</v>
      </c>
      <c r="AE37">
        <f t="shared" si="0"/>
        <v>0.0003242097625534383</v>
      </c>
      <c r="AF37">
        <f t="shared" si="0"/>
        <v>0.0003464802044773853</v>
      </c>
      <c r="AG37">
        <f t="shared" si="0"/>
        <v>0.0003709613048882935</v>
      </c>
      <c r="AH37">
        <f t="shared" si="0"/>
        <v>0.0003978858307077171</v>
      </c>
      <c r="AI37">
        <f t="shared" si="0"/>
        <v>0.00042751306203236684</v>
      </c>
      <c r="AJ37">
        <f t="shared" si="0"/>
        <v>0.0004601318314831349</v>
      </c>
      <c r="AK37">
        <f t="shared" si="0"/>
        <v>0.0004960639077880173</v>
      </c>
      <c r="AL37">
        <f t="shared" si="0"/>
        <v>0.0005356677596719748</v>
      </c>
      <c r="AM37">
        <f t="shared" si="0"/>
        <v>0.0005793427392767625</v>
      </c>
      <c r="AN37">
        <f t="shared" si="0"/>
        <v>0.0006275337276658788</v>
      </c>
      <c r="AO37">
        <f t="shared" si="0"/>
        <v>0.0006807362883627984</v>
      </c>
      <c r="AP37">
        <f t="shared" si="0"/>
        <v>0.0007395023784059974</v>
      </c>
      <c r="AQ37">
        <f t="shared" si="0"/>
        <v>0.0008044466699573433</v>
      </c>
      <c r="AR37">
        <f t="shared" si="0"/>
        <v>0.0008762535390472471</v>
      </c>
      <c r="AS37">
        <f t="shared" si="0"/>
        <v>0.0009556847815384807</v>
      </c>
      <c r="AT37">
        <f t="shared" si="0"/>
        <v>0.0010435881197224674</v>
      </c>
      <c r="AU37">
        <f t="shared" si="0"/>
        <v>0.001140906566024275</v>
      </c>
      <c r="AV37">
        <f t="shared" si="0"/>
        <v>0.0012486887130606704</v>
      </c>
      <c r="AW37">
        <f t="shared" si="0"/>
        <v>0.0013681000214621302</v>
      </c>
      <c r="AX37">
        <f t="shared" si="0"/>
        <v>0.0015004351784818678</v>
      </c>
      <c r="AY37">
        <f t="shared" si="0"/>
        <v>0.0016471316011023448</v>
      </c>
      <c r="AZ37">
        <f t="shared" si="0"/>
        <v>0.0018097841570470312</v>
      </c>
      <c r="BA37">
        <f t="shared" si="0"/>
        <v>0.00199016117547344</v>
      </c>
      <c r="BB37">
        <f t="shared" si="0"/>
        <v>0.0021902218159932617</v>
      </c>
      <c r="BC37">
        <f t="shared" si="0"/>
        <v>0.002412134859648443</v>
      </c>
      <c r="BD37">
        <f t="shared" si="0"/>
        <v>0.002658298978361771</v>
      </c>
      <c r="BE37">
        <f t="shared" si="0"/>
        <v>0.0029313645297506298</v>
      </c>
      <c r="BF37">
        <f t="shared" si="0"/>
        <v>0.003234256911726973</v>
      </c>
      <c r="BG37">
        <f t="shared" si="0"/>
        <v>0.0035702014956462574</v>
      </c>
      <c r="BH37">
        <f t="shared" si="0"/>
        <v>0.0039427501374913075</v>
      </c>
      <c r="BI37">
        <f t="shared" si="0"/>
        <v>0.004355809243334015</v>
      </c>
      <c r="BJ37">
        <f t="shared" si="0"/>
        <v>0.004813669337736503</v>
      </c>
      <c r="BK37">
        <f t="shared" si="0"/>
        <v>0.005321036051464621</v>
      </c>
      <c r="BL37">
        <f t="shared" si="0"/>
        <v>0.005883062407635427</v>
      </c>
      <c r="BM37">
        <f t="shared" si="0"/>
        <v>0.006505382242876444</v>
      </c>
      <c r="BN37">
        <f t="shared" si="0"/>
        <v>0.00719414455218059</v>
      </c>
      <c r="BO37">
        <f aca="true" t="shared" si="1" ref="BO37:DZ37">NORMSDIST((SQRT(Correl)*BO35+Vol*SQRT(Maturity)+nd2)/SQRT(1-Correl))*NORMSDIST((SQRT(Correl)+Correl*Vol*SQRT(Maturity)-Threshold)/SQRT(1-Correl))</f>
        <v>0.007956048492714711</v>
      </c>
      <c r="BP37">
        <f t="shared" si="1"/>
        <v>0.008798378723039227</v>
      </c>
      <c r="BQ37">
        <f t="shared" si="1"/>
        <v>0.009729040690163695</v>
      </c>
      <c r="BR37">
        <f t="shared" si="1"/>
        <v>0.010756595408053642</v>
      </c>
      <c r="BS37">
        <f t="shared" si="1"/>
        <v>0.011890293198170894</v>
      </c>
      <c r="BT37">
        <f t="shared" si="1"/>
        <v>0.013140105786267769</v>
      </c>
      <c r="BU37">
        <f t="shared" si="1"/>
        <v>0.014516756071025688</v>
      </c>
      <c r="BV37">
        <f t="shared" si="1"/>
        <v>0.01603174480067421</v>
      </c>
      <c r="BW37">
        <f t="shared" si="1"/>
        <v>0.017697373315077612</v>
      </c>
      <c r="BX37">
        <f t="shared" si="1"/>
        <v>0.019526761435011433</v>
      </c>
      <c r="BY37">
        <f t="shared" si="1"/>
        <v>0.021533859509728383</v>
      </c>
      <c r="BZ37">
        <f t="shared" si="1"/>
        <v>0.02373345357108112</v>
      </c>
      <c r="CA37">
        <f t="shared" si="1"/>
        <v>0.026141162490337246</v>
      </c>
      <c r="CB37">
        <f t="shared" si="1"/>
        <v>0.02877342599549539</v>
      </c>
      <c r="CC37">
        <f t="shared" si="1"/>
        <v>0.03164748238578005</v>
      </c>
      <c r="CD37">
        <f t="shared" si="1"/>
        <v>0.03478133477943267</v>
      </c>
      <c r="CE37">
        <f t="shared" si="1"/>
        <v>0.03819370475447854</v>
      </c>
      <c r="CF37">
        <f t="shared" si="1"/>
        <v>0.04190397229316813</v>
      </c>
      <c r="CG37">
        <f t="shared" si="1"/>
        <v>0.04593210102248948</v>
      </c>
      <c r="CH37">
        <f t="shared" si="1"/>
        <v>0.0502985478583822</v>
      </c>
      <c r="CI37">
        <f t="shared" si="1"/>
        <v>0.055024156312345265</v>
      </c>
      <c r="CJ37">
        <f t="shared" si="1"/>
        <v>0.0601300329077943</v>
      </c>
      <c r="CK37">
        <f t="shared" si="1"/>
        <v>0.06563740638055485</v>
      </c>
      <c r="CL37">
        <f t="shared" si="1"/>
        <v>0.07156746960322978</v>
      </c>
      <c r="CM37">
        <f t="shared" si="1"/>
        <v>0.07794120447554273</v>
      </c>
      <c r="CN37">
        <f t="shared" si="1"/>
        <v>0.08477919035959292</v>
      </c>
      <c r="CO37">
        <f t="shared" si="1"/>
        <v>0.09210139700637625</v>
      </c>
      <c r="CP37">
        <f t="shared" si="1"/>
        <v>0.09992696331251241</v>
      </c>
      <c r="CQ37">
        <f t="shared" si="1"/>
        <v>0.10827396365705053</v>
      </c>
      <c r="CR37">
        <f t="shared" si="1"/>
        <v>0.117159163989188</v>
      </c>
      <c r="CS37">
        <f t="shared" si="1"/>
        <v>0.12659777025905766</v>
      </c>
      <c r="CT37">
        <f t="shared" si="1"/>
        <v>0.1366031721945269</v>
      </c>
      <c r="CU37">
        <f t="shared" si="1"/>
        <v>0.14718668581531122</v>
      </c>
      <c r="CV37">
        <f t="shared" si="1"/>
        <v>0.1583572984290372</v>
      </c>
      <c r="CW37">
        <f t="shared" si="1"/>
        <v>0.17012142015918844</v>
      </c>
      <c r="CX37">
        <f t="shared" si="1"/>
        <v>0.18248264629920014</v>
      </c>
      <c r="CY37">
        <f t="shared" si="1"/>
        <v>0.1954415349578574</v>
      </c>
      <c r="CZ37">
        <f t="shared" si="1"/>
        <v>0.2089954045470835</v>
      </c>
      <c r="DA37">
        <f t="shared" si="1"/>
        <v>0.2231381556541427</v>
      </c>
      <c r="DB37">
        <f t="shared" si="1"/>
        <v>0.2378601217281303</v>
      </c>
      <c r="DC37">
        <f t="shared" si="1"/>
        <v>0.25314795278971136</v>
      </c>
      <c r="DD37">
        <f t="shared" si="1"/>
        <v>0.2689845360405612</v>
      </c>
      <c r="DE37">
        <f t="shared" si="1"/>
        <v>0.28534895680521577</v>
      </c>
      <c r="DF37">
        <f t="shared" si="1"/>
        <v>0.30221650268682554</v>
      </c>
      <c r="DG37">
        <f t="shared" si="1"/>
        <v>0.31955871316698625</v>
      </c>
      <c r="DH37">
        <f t="shared" si="1"/>
        <v>0.3373434761393095</v>
      </c>
      <c r="DI37">
        <f t="shared" si="1"/>
        <v>0.3555351720510747</v>
      </c>
      <c r="DJ37">
        <f t="shared" si="1"/>
        <v>0.3740948654547111</v>
      </c>
      <c r="DK37">
        <f t="shared" si="1"/>
        <v>0.39298054286127077</v>
      </c>
      <c r="DL37">
        <f t="shared" si="1"/>
        <v>0.4121473948639776</v>
      </c>
      <c r="DM37">
        <f t="shared" si="1"/>
        <v>0.4315481395853653</v>
      </c>
      <c r="DN37">
        <f t="shared" si="1"/>
        <v>0.4511333836212356</v>
      </c>
      <c r="DO37">
        <f t="shared" si="1"/>
        <v>0.47085201583338987</v>
      </c>
      <c r="DP37">
        <f t="shared" si="1"/>
        <v>0.4906516286045631</v>
      </c>
      <c r="DQ37">
        <f t="shared" si="1"/>
        <v>0.5104789605352368</v>
      </c>
      <c r="DR37">
        <f t="shared" si="1"/>
        <v>0.5302803540523483</v>
      </c>
      <c r="DS37">
        <f t="shared" si="1"/>
        <v>0.5500022210303945</v>
      </c>
      <c r="DT37">
        <f t="shared" si="1"/>
        <v>0.5695915093080297</v>
      </c>
      <c r="DU37">
        <f t="shared" si="1"/>
        <v>0.5889961629255488</v>
      </c>
      <c r="DV37">
        <f t="shared" si="1"/>
        <v>0.6081655690133385</v>
      </c>
      <c r="DW37">
        <f t="shared" si="1"/>
        <v>0.627050984526289</v>
      </c>
      <c r="DX37">
        <f t="shared" si="1"/>
        <v>0.6456059364371834</v>
      </c>
      <c r="DY37">
        <f t="shared" si="1"/>
        <v>0.6637865895614931</v>
      </c>
      <c r="DZ37">
        <f t="shared" si="1"/>
        <v>0.6815520768708405</v>
      </c>
      <c r="EA37">
        <f aca="true" t="shared" si="2" ref="EA37:GL37">NORMSDIST((SQRT(Correl)*EA35+Vol*SQRT(Maturity)+nd2)/SQRT(1-Correl))*NORMSDIST((SQRT(Correl)+Correl*Vol*SQRT(Maturity)-Threshold)/SQRT(1-Correl))</f>
        <v>0.6988647879430373</v>
      </c>
      <c r="EB37">
        <f t="shared" si="2"/>
        <v>0.7156906120705556</v>
      </c>
      <c r="EC37">
        <f t="shared" si="2"/>
        <v>0.7319991334818887</v>
      </c>
      <c r="ED37">
        <f t="shared" si="2"/>
        <v>0.7477637770956721</v>
      </c>
      <c r="EE37">
        <f t="shared" si="2"/>
        <v>0.7629619041995195</v>
      </c>
      <c r="EF37">
        <f t="shared" si="2"/>
        <v>0.7775748583986942</v>
      </c>
      <c r="EG37">
        <f t="shared" si="2"/>
        <v>0.7915879630899052</v>
      </c>
      <c r="EH37">
        <f t="shared" si="2"/>
        <v>0.8049904725607695</v>
      </c>
      <c r="EI37">
        <f t="shared" si="2"/>
        <v>0.8177754795767546</v>
      </c>
      <c r="EJ37">
        <f t="shared" si="2"/>
        <v>0.8299397829790817</v>
      </c>
      <c r="EK37">
        <f t="shared" si="2"/>
        <v>0.8414837193671318</v>
      </c>
      <c r="EL37">
        <f t="shared" si="2"/>
        <v>0.852410963369403</v>
      </c>
      <c r="EM37">
        <f t="shared" si="2"/>
        <v>0.8627283013139584</v>
      </c>
      <c r="EN37">
        <f t="shared" si="2"/>
        <v>0.8724453832924467</v>
      </c>
      <c r="EO37">
        <f t="shared" si="2"/>
        <v>0.8815744586746366</v>
      </c>
      <c r="EP37">
        <f t="shared" si="2"/>
        <v>0.8901301000797052</v>
      </c>
      <c r="EQ37">
        <f t="shared" si="2"/>
        <v>0.8981289206558347</v>
      </c>
      <c r="ER37">
        <f t="shared" si="2"/>
        <v>0.9055892892727515</v>
      </c>
      <c r="ES37">
        <f t="shared" si="2"/>
        <v>0.9125310479062874</v>
      </c>
      <c r="ET37">
        <f t="shared" si="2"/>
        <v>0.9189752351044316</v>
      </c>
      <c r="EU37">
        <f t="shared" si="2"/>
        <v>0.9249438189859409</v>
      </c>
      <c r="EV37">
        <f t="shared" si="2"/>
        <v>0.9304594427505238</v>
      </c>
      <c r="EW37">
        <f t="shared" si="2"/>
        <v>0.935545185188734</v>
      </c>
      <c r="EX37">
        <f t="shared" si="2"/>
        <v>0.9402243381837421</v>
      </c>
      <c r="EY37">
        <f t="shared" si="2"/>
        <v>0.9445202027087376</v>
      </c>
      <c r="EZ37">
        <f t="shared" si="2"/>
        <v>0.948455904353885</v>
      </c>
      <c r="FA37">
        <f t="shared" si="2"/>
        <v>0.9520542289748662</v>
      </c>
      <c r="FB37">
        <f t="shared" si="2"/>
        <v>0.9553374786486316</v>
      </c>
      <c r="FC37">
        <f t="shared" si="2"/>
        <v>0.9583273477567886</v>
      </c>
      <c r="FD37">
        <f t="shared" si="2"/>
        <v>0.961044818696954</v>
      </c>
      <c r="FE37">
        <f t="shared" si="2"/>
        <v>0.9635100764496416</v>
      </c>
      <c r="FF37">
        <f t="shared" si="2"/>
        <v>0.9657424410034798</v>
      </c>
      <c r="FG37">
        <f t="shared" si="2"/>
        <v>0.9677603164640726</v>
      </c>
      <c r="FH37">
        <f t="shared" si="2"/>
        <v>0.9695811555397135</v>
      </c>
      <c r="FI37">
        <f t="shared" si="2"/>
        <v>0.9712214380076218</v>
      </c>
      <c r="FJ37">
        <f t="shared" si="2"/>
        <v>0.9726966617137666</v>
      </c>
      <c r="FK37">
        <f t="shared" si="2"/>
        <v>0.9740213446436121</v>
      </c>
      <c r="FL37">
        <f t="shared" si="2"/>
        <v>0.975209036615751</v>
      </c>
      <c r="FM37">
        <f t="shared" si="2"/>
        <v>0.9762723391908211</v>
      </c>
      <c r="FN37">
        <f t="shared" si="2"/>
        <v>0.9772229324497298</v>
      </c>
      <c r="FO37">
        <f t="shared" si="2"/>
        <v>0.9780716073735671</v>
      </c>
      <c r="FP37">
        <f t="shared" si="2"/>
        <v>0.9788283026484547</v>
      </c>
      <c r="FQ37">
        <f t="shared" si="2"/>
        <v>0.9795021448181174</v>
      </c>
      <c r="FR37">
        <f t="shared" si="2"/>
        <v>0.9801014908116339</v>
      </c>
      <c r="FS37">
        <f t="shared" si="2"/>
        <v>0.9806339719805696</v>
      </c>
      <c r="FT37">
        <f t="shared" si="2"/>
        <v>0.9811065388859308</v>
      </c>
      <c r="FU37">
        <f t="shared" si="2"/>
        <v>0.9815255061788714</v>
      </c>
      <c r="FV37">
        <f t="shared" si="2"/>
        <v>0.9818965970180955</v>
      </c>
      <c r="FW37">
        <f t="shared" si="2"/>
        <v>0.9822249865601045</v>
      </c>
      <c r="FX37">
        <f t="shared" si="2"/>
        <v>0.9825153441448161</v>
      </c>
      <c r="FY37">
        <f t="shared" si="2"/>
        <v>0.9827718738780088</v>
      </c>
      <c r="FZ37">
        <f t="shared" si="2"/>
        <v>0.9829983533831658</v>
      </c>
      <c r="GA37">
        <f t="shared" si="2"/>
        <v>0.9831981705584737</v>
      </c>
      <c r="GB37">
        <f t="shared" si="2"/>
        <v>0.9833743582300961</v>
      </c>
      <c r="GC37">
        <f t="shared" si="2"/>
        <v>0.9835296266406192</v>
      </c>
      <c r="GD37">
        <f t="shared" si="2"/>
        <v>0.9836663937521878</v>
      </c>
      <c r="GE37">
        <f t="shared" si="2"/>
        <v>0.9837868133777388</v>
      </c>
      <c r="GF37">
        <f t="shared" si="2"/>
        <v>0.9838928011814909</v>
      </c>
      <c r="GG37">
        <f t="shared" si="2"/>
        <v>0.9839860586120222</v>
      </c>
      <c r="GH37">
        <f t="shared" si="2"/>
        <v>0.9840680948484374</v>
      </c>
      <c r="GI37">
        <f t="shared" si="2"/>
        <v>0.9841402468529575</v>
      </c>
      <c r="GJ37">
        <f t="shared" si="2"/>
        <v>0.9842036976321997</v>
      </c>
      <c r="GK37">
        <f t="shared" si="2"/>
        <v>0.9842594928152045</v>
      </c>
      <c r="GL37">
        <f t="shared" si="2"/>
        <v>0.9843085556591454</v>
      </c>
      <c r="GM37">
        <f aca="true" t="shared" si="3" ref="GM37:IR37">NORMSDIST((SQRT(Correl)*GM35+Vol*SQRT(Maturity)+nd2)/SQRT(1-Correl))*NORMSDIST((SQRT(Correl)+Correl*Vol*SQRT(Maturity)-Threshold)/SQRT(1-Correl))</f>
        <v>0.984351700594435</v>
      </c>
      <c r="GN37">
        <f t="shared" si="3"/>
        <v>0.9843896454196785</v>
      </c>
      <c r="GO37">
        <f t="shared" si="3"/>
        <v>0.984423022254315</v>
      </c>
      <c r="GP37">
        <f t="shared" si="3"/>
        <v>0.9844523873529732</v>
      </c>
      <c r="GQ37">
        <f t="shared" si="3"/>
        <v>0.984478229880915</v>
      </c>
      <c r="GR37">
        <f t="shared" si="3"/>
        <v>0.9845009797446956</v>
      </c>
      <c r="GS37">
        <f t="shared" si="3"/>
        <v>0.9845210145664622</v>
      </c>
      <c r="GT37">
        <f t="shared" si="3"/>
        <v>0.9845386658845443</v>
      </c>
      <c r="GU37">
        <f t="shared" si="3"/>
        <v>0.9845542246569344</v>
      </c>
      <c r="GV37">
        <f t="shared" si="3"/>
        <v>0.9845679461384778</v>
      </c>
      <c r="GW37">
        <f t="shared" si="3"/>
        <v>0.9845800541966974</v>
      </c>
      <c r="GX37">
        <f t="shared" si="3"/>
        <v>0.9845907451257452</v>
      </c>
      <c r="GY37">
        <f t="shared" si="3"/>
        <v>0.9846001910125622</v>
      </c>
      <c r="GZ37">
        <f t="shared" si="3"/>
        <v>0.9846085427043683</v>
      </c>
      <c r="HA37">
        <f t="shared" si="3"/>
        <v>0.9846159324218872</v>
      </c>
      <c r="HB37">
        <f t="shared" si="3"/>
        <v>0.9846224760582872</v>
      </c>
      <c r="HC37">
        <f t="shared" si="3"/>
        <v>0.9846282751997911</v>
      </c>
      <c r="HD37">
        <f t="shared" si="3"/>
        <v>0.9846334189002506</v>
      </c>
      <c r="HE37">
        <f t="shared" si="3"/>
        <v>0.9846379852383298</v>
      </c>
      <c r="HF37">
        <f t="shared" si="3"/>
        <v>0.9846420426831445</v>
      </c>
      <c r="HG37">
        <f t="shared" si="3"/>
        <v>0.9846456512910897</v>
      </c>
      <c r="HH37">
        <f t="shared" si="3"/>
        <v>0.9846488637541986</v>
      </c>
      <c r="HI37">
        <f t="shared" si="3"/>
        <v>0.9846517263179982</v>
      </c>
      <c r="HJ37">
        <f t="shared" si="3"/>
        <v>0.9846542795847957</v>
      </c>
      <c r="HK37">
        <f t="shared" si="3"/>
        <v>0.9846565592164324</v>
      </c>
      <c r="HL37">
        <f t="shared" si="3"/>
        <v>0.9846585965489493</v>
      </c>
      <c r="HM37">
        <f t="shared" si="3"/>
        <v>0.984660419130015</v>
      </c>
      <c r="HN37">
        <f t="shared" si="3"/>
        <v>0.9846620511887699</v>
      </c>
      <c r="HO37">
        <f t="shared" si="3"/>
        <v>0.9846635140465696</v>
      </c>
      <c r="HP37">
        <f t="shared" si="3"/>
        <v>0.9846648264759965</v>
      </c>
      <c r="HQ37">
        <f t="shared" si="3"/>
        <v>0.98466600501458</v>
      </c>
      <c r="HR37">
        <f t="shared" si="3"/>
        <v>0.9846670642390903</v>
      </c>
      <c r="HS37">
        <f t="shared" si="3"/>
        <v>0.984668017005257</v>
      </c>
      <c r="HT37">
        <f t="shared" si="3"/>
        <v>0.9846688746572732</v>
      </c>
      <c r="HU37">
        <f t="shared" si="3"/>
        <v>0.9846696472110777</v>
      </c>
      <c r="HV37">
        <f t="shared" si="3"/>
        <v>0.9846703435143488</v>
      </c>
      <c r="HW37">
        <f t="shared" si="3"/>
        <v>0.9846709713866622</v>
      </c>
      <c r="HX37">
        <f t="shared" si="3"/>
        <v>0.984671537742042</v>
      </c>
      <c r="HY37">
        <f t="shared" si="3"/>
        <v>0.9846720486958944</v>
      </c>
      <c r="HZ37">
        <f t="shared" si="3"/>
        <v>0.9846725096589005</v>
      </c>
      <c r="IA37">
        <f t="shared" si="3"/>
        <v>0.9846729254188156</v>
      </c>
      <c r="IB37">
        <f t="shared" si="3"/>
        <v>0.9846733002123123</v>
      </c>
      <c r="IC37">
        <f t="shared" si="3"/>
        <v>0.9846736377876568</v>
      </c>
      <c r="ID37">
        <f t="shared" si="3"/>
        <v>0.9846739414593925</v>
      </c>
      <c r="IE37">
        <f t="shared" si="3"/>
        <v>0.9846742141565803</v>
      </c>
      <c r="IF37">
        <f t="shared" si="3"/>
        <v>0.9846744584642532</v>
      </c>
      <c r="IG37">
        <f t="shared" si="3"/>
        <v>0.9846746766602908</v>
      </c>
      <c r="IH37">
        <f t="shared" si="3"/>
        <v>0.9846748707469895</v>
      </c>
      <c r="II37">
        <f t="shared" si="3"/>
        <v>0.9846750424790041</v>
      </c>
      <c r="IJ37">
        <f t="shared" si="3"/>
        <v>0.9846751933868875</v>
      </c>
      <c r="IK37">
        <f t="shared" si="3"/>
        <v>0.9846753247983894</v>
      </c>
      <c r="IL37">
        <f t="shared" si="3"/>
        <v>0.9846754378557254</v>
      </c>
      <c r="IM37">
        <f t="shared" si="3"/>
        <v>0.9846755335310461</v>
      </c>
      <c r="IN37">
        <f t="shared" si="3"/>
        <v>0.9846756126392177</v>
      </c>
      <c r="IO37">
        <f t="shared" si="3"/>
        <v>0.9846756758484955</v>
      </c>
      <c r="IP37">
        <f t="shared" si="3"/>
        <v>0.9846757236892066</v>
      </c>
      <c r="IQ37">
        <f t="shared" si="3"/>
        <v>0.9846757565612583</v>
      </c>
      <c r="IR37">
        <f t="shared" si="3"/>
        <v>0.9846757747450039</v>
      </c>
    </row>
    <row r="38" spans="2:252" ht="12.75">
      <c r="B38" t="s">
        <v>23</v>
      </c>
      <c r="C38">
        <f aca="true" t="shared" si="4" ref="C38:BN38">NORMSDIST((SQRT(Correl)*C35+nd2)/SQRT(1-Correl))*NORMSDIST((SQRT(Correl)-Threshold)/SQRT(1-Correl))</f>
        <v>3.761891797842628E-05</v>
      </c>
      <c r="D38">
        <f t="shared" si="4"/>
        <v>3.774419543101224E-05</v>
      </c>
      <c r="E38">
        <f t="shared" si="4"/>
        <v>3.79705521791369E-05</v>
      </c>
      <c r="F38">
        <f t="shared" si="4"/>
        <v>3.8299716795818725E-05</v>
      </c>
      <c r="G38">
        <f t="shared" si="4"/>
        <v>3.873414515268629E-05</v>
      </c>
      <c r="H38">
        <f t="shared" si="4"/>
        <v>3.9277087089232815E-05</v>
      </c>
      <c r="I38">
        <f t="shared" si="4"/>
        <v>3.9932626988841674E-05</v>
      </c>
      <c r="J38">
        <f t="shared" si="4"/>
        <v>4.070573089362265E-05</v>
      </c>
      <c r="K38">
        <f t="shared" si="4"/>
        <v>4.160230340108925E-05</v>
      </c>
      <c r="L38">
        <f t="shared" si="4"/>
        <v>4.262925560605964E-05</v>
      </c>
      <c r="M38">
        <f t="shared" si="4"/>
        <v>4.379458505907717E-05</v>
      </c>
      <c r="N38">
        <f t="shared" si="4"/>
        <v>4.5107468869588636E-05</v>
      </c>
      <c r="O38">
        <f t="shared" si="4"/>
        <v>4.657837138096183E-05</v>
      </c>
      <c r="P38">
        <f t="shared" si="4"/>
        <v>4.821916788594814E-05</v>
      </c>
      <c r="Q38">
        <f t="shared" si="4"/>
        <v>5.0043286105790747E-05</v>
      </c>
      <c r="R38">
        <f t="shared" si="4"/>
        <v>5.2065867599648846E-05</v>
      </c>
      <c r="S38">
        <f t="shared" si="4"/>
        <v>5.4303951305993085E-05</v>
      </c>
      <c r="T38">
        <f t="shared" si="4"/>
        <v>5.677668187188749E-05</v>
      </c>
      <c r="U38">
        <f t="shared" si="4"/>
        <v>5.950554581810056E-05</v>
      </c>
      <c r="V38">
        <f t="shared" si="4"/>
        <v>6.251463893729323E-05</v>
      </c>
      <c r="W38">
        <f t="shared" si="4"/>
        <v>6.583096874006218E-05</v>
      </c>
      <c r="X38">
        <f t="shared" si="4"/>
        <v>6.948479642615186E-05</v>
      </c>
      <c r="Y38">
        <f t="shared" si="4"/>
        <v>7.35100232276156E-05</v>
      </c>
      <c r="Z38">
        <f t="shared" si="4"/>
        <v>7.794462678048333E-05</v>
      </c>
      <c r="AA38">
        <f t="shared" si="4"/>
        <v>8.283115382386533E-05</v>
      </c>
      <c r="AB38">
        <f t="shared" si="4"/>
        <v>8.821727631383618E-05</v>
      </c>
      <c r="AC38">
        <f t="shared" si="4"/>
        <v>9.415641898752572E-05</v>
      </c>
      <c r="AD38">
        <f t="shared" si="4"/>
        <v>0.00010070846737967045</v>
      </c>
      <c r="AE38">
        <f t="shared" si="4"/>
        <v>0.00010794056640620544</v>
      </c>
      <c r="AF38">
        <f t="shared" si="4"/>
        <v>0.00011592802088817242</v>
      </c>
      <c r="AG38">
        <f t="shared" si="4"/>
        <v>0.00012475531076649413</v>
      </c>
      <c r="AH38">
        <f t="shared" si="4"/>
        <v>0.0001345172352312393</v>
      </c>
      <c r="AI38">
        <f t="shared" si="4"/>
        <v>0.00014532020175721523</v>
      </c>
      <c r="AJ38">
        <f t="shared" si="4"/>
        <v>0.00015728367783863264</v>
      </c>
      <c r="AK38">
        <f t="shared" si="4"/>
        <v>0.00017054182526041105</v>
      </c>
      <c r="AL38">
        <f t="shared" si="4"/>
        <v>0.0001852453390062713</v>
      </c>
      <c r="AM38">
        <f t="shared" si="4"/>
        <v>0.00020156351532568133</v>
      </c>
      <c r="AN38">
        <f t="shared" si="4"/>
        <v>0.00021968657616662694</v>
      </c>
      <c r="AO38">
        <f t="shared" si="4"/>
        <v>0.00023982828005223518</v>
      </c>
      <c r="AP38">
        <f t="shared" si="4"/>
        <v>0.0002622288525860751</v>
      </c>
      <c r="AQ38">
        <f t="shared" si="4"/>
        <v>0.0002871582731464088</v>
      </c>
      <c r="AR38">
        <f t="shared" si="4"/>
        <v>0.00031491995785541216</v>
      </c>
      <c r="AS38">
        <f t="shared" si="4"/>
        <v>0.00034585488275108055</v>
      </c>
      <c r="AT38">
        <f t="shared" si="4"/>
        <v>0.00038034619500643634</v>
      </c>
      <c r="AU38">
        <f t="shared" si="4"/>
        <v>0.0004188243642973764</v>
      </c>
      <c r="AV38">
        <f t="shared" si="4"/>
        <v>0.0004617729306291582</v>
      </c>
      <c r="AW38">
        <f t="shared" si="4"/>
        <v>0.0005097349094134128</v>
      </c>
      <c r="AX38">
        <f t="shared" si="4"/>
        <v>0.0005633199189771513</v>
      </c>
      <c r="AY38">
        <f t="shared" si="4"/>
        <v>0.0006232121000757911</v>
      </c>
      <c r="AZ38">
        <f t="shared" si="4"/>
        <v>0.0006901789012697953</v>
      </c>
      <c r="BA38">
        <f t="shared" si="4"/>
        <v>0.0007650808079826114</v>
      </c>
      <c r="BB38">
        <f t="shared" si="4"/>
        <v>0.0008488820966636697</v>
      </c>
      <c r="BC38">
        <f t="shared" si="4"/>
        <v>0.0009426626985206183</v>
      </c>
      <c r="BD38">
        <f t="shared" si="4"/>
        <v>0.0010476312595510422</v>
      </c>
      <c r="BE38">
        <f t="shared" si="4"/>
        <v>0.0011651394848849511</v>
      </c>
      <c r="BF38">
        <f t="shared" si="4"/>
        <v>0.0012966978555026157</v>
      </c>
      <c r="BG38">
        <f t="shared" si="4"/>
        <v>0.00144399280387806</v>
      </c>
      <c r="BH38">
        <f t="shared" si="4"/>
        <v>0.001608905431777891</v>
      </c>
      <c r="BI38">
        <f t="shared" si="4"/>
        <v>0.0017935318478270541</v>
      </c>
      <c r="BJ38">
        <f t="shared" si="4"/>
        <v>0.0020002051943156765</v>
      </c>
      <c r="BK38">
        <f t="shared" si="4"/>
        <v>0.002231519421488685</v>
      </c>
      <c r="BL38">
        <f t="shared" si="4"/>
        <v>0.0024903548528864747</v>
      </c>
      <c r="BM38">
        <f t="shared" si="4"/>
        <v>0.002779905566720042</v>
      </c>
      <c r="BN38">
        <f t="shared" si="4"/>
        <v>0.0031037085952717773</v>
      </c>
      <c r="BO38">
        <f aca="true" t="shared" si="5" ref="BO38:DZ38">NORMSDIST((SQRT(Correl)*BO35+nd2)/SQRT(1-Correl))*NORMSDIST((SQRT(Correl)-Threshold)/SQRT(1-Correl))</f>
        <v>0.0034656749164903716</v>
      </c>
      <c r="BP38">
        <f t="shared" si="5"/>
        <v>0.003870122178836263</v>
      </c>
      <c r="BQ38">
        <f t="shared" si="5"/>
        <v>0.004321809061656758</v>
      </c>
      <c r="BR38">
        <f t="shared" si="5"/>
        <v>0.004825971128567295</v>
      </c>
      <c r="BS38">
        <f t="shared" si="5"/>
        <v>0.005388357980236163</v>
      </c>
      <c r="BT38">
        <f t="shared" si="5"/>
        <v>0.006015271455494489</v>
      </c>
      <c r="BU38">
        <f t="shared" si="5"/>
        <v>0.0067136045657898305</v>
      </c>
      <c r="BV38">
        <f t="shared" si="5"/>
        <v>0.007490880777842217</v>
      </c>
      <c r="BW38">
        <f t="shared" si="5"/>
        <v>0.008355293183367415</v>
      </c>
      <c r="BX38">
        <f t="shared" si="5"/>
        <v>0.009315743013446797</v>
      </c>
      <c r="BY38">
        <f t="shared" si="5"/>
        <v>0.010381876869503365</v>
      </c>
      <c r="BZ38">
        <f t="shared" si="5"/>
        <v>0.011564121954046786</v>
      </c>
      <c r="CA38">
        <f t="shared" si="5"/>
        <v>0.012873718493915597</v>
      </c>
      <c r="CB38">
        <f t="shared" si="5"/>
        <v>0.014322748458532106</v>
      </c>
      <c r="CC38">
        <f t="shared" si="5"/>
        <v>0.015924159587965028</v>
      </c>
      <c r="CD38">
        <f t="shared" si="5"/>
        <v>0.017691783662915687</v>
      </c>
      <c r="CE38">
        <f t="shared" si="5"/>
        <v>0.01964034787413344</v>
      </c>
      <c r="CF38">
        <f t="shared" si="5"/>
        <v>0.021785478085431118</v>
      </c>
      <c r="CG38">
        <f t="shared" si="5"/>
        <v>0.02414369273604042</v>
      </c>
      <c r="CH38">
        <f t="shared" si="5"/>
        <v>0.02673238609826155</v>
      </c>
      <c r="CI38">
        <f t="shared" si="5"/>
        <v>0.029569799599154147</v>
      </c>
      <c r="CJ38">
        <f t="shared" si="5"/>
        <v>0.032674979934345594</v>
      </c>
      <c r="CK38">
        <f t="shared" si="5"/>
        <v>0.03606772275171606</v>
      </c>
      <c r="CL38">
        <f t="shared" si="5"/>
        <v>0.03976850076640575</v>
      </c>
      <c r="CM38">
        <f t="shared" si="5"/>
        <v>0.043798375289439674</v>
      </c>
      <c r="CN38">
        <f t="shared" si="5"/>
        <v>0.04817889031293485</v>
      </c>
      <c r="CO38">
        <f t="shared" si="5"/>
        <v>0.05293194849716229</v>
      </c>
      <c r="CP38">
        <f t="shared" si="5"/>
        <v>0.05807966864960882</v>
      </c>
      <c r="CQ38">
        <f t="shared" si="5"/>
        <v>0.06364422457335946</v>
      </c>
      <c r="CR38">
        <f t="shared" si="5"/>
        <v>0.06964766549007555</v>
      </c>
      <c r="CS38">
        <f t="shared" si="5"/>
        <v>0.07611171860858547</v>
      </c>
      <c r="CT38">
        <f t="shared" si="5"/>
        <v>0.08305757480907339</v>
      </c>
      <c r="CU38">
        <f t="shared" si="5"/>
        <v>0.0905056588389166</v>
      </c>
      <c r="CV38">
        <f t="shared" si="5"/>
        <v>0.09847538586155206</v>
      </c>
      <c r="CW38">
        <f t="shared" si="5"/>
        <v>0.10698490665496992</v>
      </c>
      <c r="CX38">
        <f t="shared" si="5"/>
        <v>0.11605084421071037</v>
      </c>
      <c r="CY38">
        <f t="shared" si="5"/>
        <v>0.12568802492540918</v>
      </c>
      <c r="CZ38">
        <f t="shared" si="5"/>
        <v>0.1359092079919001</v>
      </c>
      <c r="DA38">
        <f t="shared" si="5"/>
        <v>0.1467248169717988</v>
      </c>
      <c r="DB38">
        <f t="shared" si="5"/>
        <v>0.15814267785229577</v>
      </c>
      <c r="DC38">
        <f t="shared" si="5"/>
        <v>0.17016776814268184</v>
      </c>
      <c r="DD38">
        <f t="shared" si="5"/>
        <v>0.18280198173773812</v>
      </c>
      <c r="DE38">
        <f t="shared" si="5"/>
        <v>0.19604391435358193</v>
      </c>
      <c r="DF38">
        <f t="shared" si="5"/>
        <v>0.2098886743166795</v>
      </c>
      <c r="DG38">
        <f t="shared" si="5"/>
        <v>0.22432772335065537</v>
      </c>
      <c r="DH38">
        <f t="shared" si="5"/>
        <v>0.23934875175307602</v>
      </c>
      <c r="DI38">
        <f t="shared" si="5"/>
        <v>0.2549355919836944</v>
      </c>
      <c r="DJ38">
        <f t="shared" si="5"/>
        <v>0.2710681741982452</v>
      </c>
      <c r="DK38">
        <f t="shared" si="5"/>
        <v>0.28772252666310166</v>
      </c>
      <c r="DL38">
        <f t="shared" si="5"/>
        <v>0.30487082328505816</v>
      </c>
      <c r="DM38">
        <f t="shared" si="5"/>
        <v>0.32248147970000995</v>
      </c>
      <c r="DN38">
        <f t="shared" si="5"/>
        <v>0.34051929850074536</v>
      </c>
      <c r="DO38">
        <f t="shared" si="5"/>
        <v>0.35894566326694943</v>
      </c>
      <c r="DP38">
        <f t="shared" si="5"/>
        <v>0.37771878011199866</v>
      </c>
      <c r="DQ38">
        <f t="shared" si="5"/>
        <v>0.3967939645053466</v>
      </c>
      <c r="DR38">
        <f t="shared" si="5"/>
        <v>0.4161239701916257</v>
      </c>
      <c r="DS38">
        <f t="shared" si="5"/>
        <v>0.43565935613379847</v>
      </c>
      <c r="DT38">
        <f t="shared" si="5"/>
        <v>0.4553488865830553</v>
      </c>
      <c r="DU38">
        <f t="shared" si="5"/>
        <v>0.4751399586465395</v>
      </c>
      <c r="DV38">
        <f t="shared" si="5"/>
        <v>0.49497905110701496</v>
      </c>
      <c r="DW38">
        <f t="shared" si="5"/>
        <v>0.5148121877647871</v>
      </c>
      <c r="DX38">
        <f t="shared" si="5"/>
        <v>0.5345854082363097</v>
      </c>
      <c r="DY38">
        <f t="shared" si="5"/>
        <v>0.5542452389663376</v>
      </c>
      <c r="DZ38">
        <f t="shared" si="5"/>
        <v>0.5737391571968724</v>
      </c>
      <c r="EA38">
        <f aca="true" t="shared" si="6" ref="EA38:GL38">NORMSDIST((SQRT(Correl)*EA35+nd2)/SQRT(1-Correl))*NORMSDIST((SQRT(Correl)-Threshold)/SQRT(1-Correl))</f>
        <v>0.5930160407871164</v>
      </c>
      <c r="EB38">
        <f t="shared" si="6"/>
        <v>0.6120265970898525</v>
      </c>
      <c r="EC38">
        <f t="shared" si="6"/>
        <v>0.6307237645518528</v>
      </c>
      <c r="ED38">
        <f t="shared" si="6"/>
        <v>0.6490630813053534</v>
      </c>
      <c r="EE38">
        <f t="shared" si="6"/>
        <v>0.6670030157365953</v>
      </c>
      <c r="EF38">
        <f t="shared" si="6"/>
        <v>0.684505254834852</v>
      </c>
      <c r="EG38">
        <f t="shared" si="6"/>
        <v>0.701534947017689</v>
      </c>
      <c r="EH38">
        <f t="shared" si="6"/>
        <v>0.718060897070133</v>
      </c>
      <c r="EI38">
        <f t="shared" si="6"/>
        <v>0.7340557118009774</v>
      </c>
      <c r="EJ38">
        <f t="shared" si="6"/>
        <v>0.7494958959827154</v>
      </c>
      <c r="EK38">
        <f t="shared" si="6"/>
        <v>0.7643618990777054</v>
      </c>
      <c r="EL38">
        <f t="shared" si="6"/>
        <v>0.7786381141390762</v>
      </c>
      <c r="EM38">
        <f t="shared" si="6"/>
        <v>0.7923128310900422</v>
      </c>
      <c r="EN38">
        <f t="shared" si="6"/>
        <v>0.805378147312218</v>
      </c>
      <c r="EO38">
        <f t="shared" si="6"/>
        <v>0.8178298390982782</v>
      </c>
      <c r="EP38">
        <f t="shared" si="6"/>
        <v>0.8296671980366765</v>
      </c>
      <c r="EQ38">
        <f t="shared" si="6"/>
        <v>0.84089283678985</v>
      </c>
      <c r="ER38">
        <f t="shared" si="6"/>
        <v>0.8515124689999265</v>
      </c>
      <c r="ES38">
        <f t="shared" si="6"/>
        <v>0.8615346682086678</v>
      </c>
      <c r="ET38">
        <f t="shared" si="6"/>
        <v>0.8709706107158157</v>
      </c>
      <c r="EU38">
        <f t="shared" si="6"/>
        <v>0.879833807229743</v>
      </c>
      <c r="EV38">
        <f t="shared" si="6"/>
        <v>0.8881398279964242</v>
      </c>
      <c r="EW38">
        <f t="shared" si="6"/>
        <v>0.895906025839244</v>
      </c>
      <c r="EX38">
        <f t="shared" si="6"/>
        <v>0.903151261216526</v>
      </c>
      <c r="EY38">
        <f t="shared" si="6"/>
        <v>0.909895633020164</v>
      </c>
      <c r="EZ38">
        <f t="shared" si="6"/>
        <v>0.9161602184119635</v>
      </c>
      <c r="FA38">
        <f t="shared" si="6"/>
        <v>0.9219668245387334</v>
      </c>
      <c r="FB38">
        <f t="shared" si="6"/>
        <v>0.9273377544965337</v>
      </c>
      <c r="FC38">
        <f t="shared" si="6"/>
        <v>0.9322955894416927</v>
      </c>
      <c r="FD38">
        <f t="shared" si="6"/>
        <v>0.9368629882827109</v>
      </c>
      <c r="FE38">
        <f t="shared" si="6"/>
        <v>0.941062505943046</v>
      </c>
      <c r="FF38">
        <f t="shared" si="6"/>
        <v>0.9449164307684019</v>
      </c>
      <c r="FG38">
        <f t="shared" si="6"/>
        <v>0.9484466412701645</v>
      </c>
      <c r="FH38">
        <f t="shared" si="6"/>
        <v>0.9516744820540437</v>
      </c>
      <c r="FI38">
        <f t="shared" si="6"/>
        <v>0.9546206584830668</v>
      </c>
      <c r="FJ38">
        <f t="shared" si="6"/>
        <v>0.9573051493685907</v>
      </c>
      <c r="FK38">
        <f t="shared" si="6"/>
        <v>0.9597471367723253</v>
      </c>
      <c r="FL38">
        <f t="shared" si="6"/>
        <v>0.9619649518356209</v>
      </c>
      <c r="FM38">
        <f t="shared" si="6"/>
        <v>0.9639760354275494</v>
      </c>
      <c r="FN38">
        <f t="shared" si="6"/>
        <v>0.9657969123178904</v>
      </c>
      <c r="FO38">
        <f t="shared" si="6"/>
        <v>0.9674431775316108</v>
      </c>
      <c r="FP38">
        <f t="shared" si="6"/>
        <v>0.9689294935240056</v>
      </c>
      <c r="FQ38">
        <f t="shared" si="6"/>
        <v>0.9702695968262203</v>
      </c>
      <c r="FR38">
        <f t="shared" si="6"/>
        <v>0.9714763128452076</v>
      </c>
      <c r="FS38">
        <f t="shared" si="6"/>
        <v>0.9725615775560973</v>
      </c>
      <c r="FT38">
        <f t="shared" si="6"/>
        <v>0.9735364648944236</v>
      </c>
      <c r="FU38">
        <f t="shared" si="6"/>
        <v>0.9744112187368464</v>
      </c>
      <c r="FV38">
        <f t="shared" si="6"/>
        <v>0.9751952884484194</v>
      </c>
      <c r="FW38">
        <f t="shared" si="6"/>
        <v>0.9758973670689313</v>
      </c>
      <c r="FX38">
        <f t="shared" si="6"/>
        <v>0.9765254313076114</v>
      </c>
      <c r="FY38">
        <f t="shared" si="6"/>
        <v>0.9770867826121458</v>
      </c>
      <c r="FZ38">
        <f t="shared" si="6"/>
        <v>0.977588088672533</v>
      </c>
      <c r="GA38">
        <f t="shared" si="6"/>
        <v>0.9780354248111949</v>
      </c>
      <c r="GB38">
        <f t="shared" si="6"/>
        <v>0.9784343147967033</v>
      </c>
      <c r="GC38">
        <f t="shared" si="6"/>
        <v>0.9787897706985563</v>
      </c>
      <c r="GD38">
        <f t="shared" si="6"/>
        <v>0.9791063314740502</v>
      </c>
      <c r="GE38">
        <f t="shared" si="6"/>
        <v>0.9793881000450144</v>
      </c>
      <c r="GF38">
        <f t="shared" si="6"/>
        <v>0.979638778681925</v>
      </c>
      <c r="GG38">
        <f t="shared" si="6"/>
        <v>0.9798617025656892</v>
      </c>
      <c r="GH38">
        <f t="shared" si="6"/>
        <v>0.9800598714433949</v>
      </c>
      <c r="GI38">
        <f t="shared" si="6"/>
        <v>0.9802359793338585</v>
      </c>
      <c r="GJ38">
        <f t="shared" si="6"/>
        <v>0.9803924422722693</v>
      </c>
      <c r="GK38">
        <f t="shared" si="6"/>
        <v>0.9805314241110753</v>
      </c>
      <c r="GL38">
        <f t="shared" si="6"/>
        <v>0.9806548604169664</v>
      </c>
      <c r="GM38">
        <f aca="true" t="shared" si="7" ref="GM38:IR38">NORMSDIST((SQRT(Correl)*GM35+nd2)/SQRT(1-Correl))*NORMSDIST((SQRT(Correl)-Threshold)/SQRT(1-Correl))</f>
        <v>0.9807644805219108</v>
      </c>
      <c r="GN38">
        <f t="shared" si="7"/>
        <v>0.9808618278001986</v>
      </c>
      <c r="GO38">
        <f t="shared" si="7"/>
        <v>0.9809482782538156</v>
      </c>
      <c r="GP38">
        <f t="shared" si="7"/>
        <v>0.9810250574957682</v>
      </c>
      <c r="GQ38">
        <f t="shared" si="7"/>
        <v>0.9810932562255295</v>
      </c>
      <c r="GR38">
        <f t="shared" si="7"/>
        <v>0.9811538442931746</v>
      </c>
      <c r="GS38">
        <f t="shared" si="7"/>
        <v>0.9812076834491936</v>
      </c>
      <c r="GT38">
        <f t="shared" si="7"/>
        <v>0.981255538876014</v>
      </c>
      <c r="GU38">
        <f t="shared" si="7"/>
        <v>0.9812980895949062</v>
      </c>
      <c r="GV38">
        <f t="shared" si="7"/>
        <v>0.9813359378388795</v>
      </c>
      <c r="GW38">
        <f t="shared" si="7"/>
        <v>0.9813696174781745</v>
      </c>
      <c r="GX38">
        <f t="shared" si="7"/>
        <v>0.9813996015806457</v>
      </c>
      <c r="GY38">
        <f t="shared" si="7"/>
        <v>0.9814263091845478</v>
      </c>
      <c r="GZ38">
        <f t="shared" si="7"/>
        <v>0.9814501113563536</v>
      </c>
      <c r="HA38">
        <f t="shared" si="7"/>
        <v>0.981471336601242</v>
      </c>
      <c r="HB38">
        <f t="shared" si="7"/>
        <v>0.9814902756889085</v>
      </c>
      <c r="HC38">
        <f t="shared" si="7"/>
        <v>0.9815071859525119</v>
      </c>
      <c r="HD38">
        <f t="shared" si="7"/>
        <v>0.9815222951138568</v>
      </c>
      <c r="HE38">
        <f t="shared" si="7"/>
        <v>0.9815358046833643</v>
      </c>
      <c r="HF38">
        <f t="shared" si="7"/>
        <v>0.9815478929791557</v>
      </c>
      <c r="HG38">
        <f t="shared" si="7"/>
        <v>0.9815587178054873</v>
      </c>
      <c r="HH38">
        <f t="shared" si="7"/>
        <v>0.9815684188269892</v>
      </c>
      <c r="HI38">
        <f t="shared" si="7"/>
        <v>0.9815771196717609</v>
      </c>
      <c r="HJ38">
        <f t="shared" si="7"/>
        <v>0.9815849297929149</v>
      </c>
      <c r="HK38">
        <f t="shared" si="7"/>
        <v>0.9815919461154173</v>
      </c>
      <c r="HL38">
        <f t="shared" si="7"/>
        <v>0.9815982544921176</v>
      </c>
      <c r="HM38">
        <f t="shared" si="7"/>
        <v>0.9816039309905102</v>
      </c>
      <c r="HN38">
        <f t="shared" si="7"/>
        <v>0.9816090430293998</v>
      </c>
      <c r="HO38">
        <f t="shared" si="7"/>
        <v>0.9816136503826011</v>
      </c>
      <c r="HP38">
        <f t="shared" si="7"/>
        <v>0.9816178060649858</v>
      </c>
      <c r="HQ38">
        <f t="shared" si="7"/>
        <v>0.981621557114431</v>
      </c>
      <c r="HR38">
        <f t="shared" si="7"/>
        <v>0.9816249452817389</v>
      </c>
      <c r="HS38">
        <f t="shared" si="7"/>
        <v>0.9816280076392707</v>
      </c>
      <c r="HT38">
        <f t="shared" si="7"/>
        <v>0.981630777117801</v>
      </c>
      <c r="HU38">
        <f t="shared" si="7"/>
        <v>0.9816332829799183</v>
      </c>
      <c r="HV38">
        <f t="shared" si="7"/>
        <v>0.9816355512375744</v>
      </c>
      <c r="HW38">
        <f t="shared" si="7"/>
        <v>0.981637605020146</v>
      </c>
      <c r="HX38">
        <f t="shared" si="7"/>
        <v>0.9816394648990818</v>
      </c>
      <c r="HY38">
        <f t="shared" si="7"/>
        <v>0.9816411491739647</v>
      </c>
      <c r="HZ38">
        <f t="shared" si="7"/>
        <v>0.9816426741247252</v>
      </c>
      <c r="IA38">
        <f t="shared" si="7"/>
        <v>0.9816440542339425</v>
      </c>
      <c r="IB38">
        <f t="shared" si="7"/>
        <v>0.98164530238265</v>
      </c>
      <c r="IC38">
        <f t="shared" si="7"/>
        <v>0.9816464300228103</v>
      </c>
      <c r="ID38">
        <f t="shared" si="7"/>
        <v>0.9816474473291545</v>
      </c>
      <c r="IE38">
        <f t="shared" si="7"/>
        <v>0.9816483633327574</v>
      </c>
      <c r="IF38">
        <f t="shared" si="7"/>
        <v>0.9816491860383845</v>
      </c>
      <c r="IG38">
        <f t="shared" si="7"/>
        <v>0.9816499225275285</v>
      </c>
      <c r="IH38">
        <f t="shared" si="7"/>
        <v>0.9816505790487142</v>
      </c>
      <c r="II38">
        <f t="shared" si="7"/>
        <v>0.9816511610963293</v>
      </c>
      <c r="IJ38">
        <f t="shared" si="7"/>
        <v>0.9816516734794322</v>
      </c>
      <c r="IK38">
        <f t="shared" si="7"/>
        <v>0.9816521203814125</v>
      </c>
      <c r="IL38">
        <f t="shared" si="7"/>
        <v>0.9816525054114426</v>
      </c>
      <c r="IM38">
        <f t="shared" si="7"/>
        <v>0.9816528316485452</v>
      </c>
      <c r="IN38">
        <f t="shared" si="7"/>
        <v>0.9816531016790409</v>
      </c>
      <c r="IO38">
        <f t="shared" si="7"/>
        <v>0.981653317627704</v>
      </c>
      <c r="IP38">
        <f t="shared" si="7"/>
        <v>0.9816534811835858</v>
      </c>
      <c r="IQ38">
        <f t="shared" si="7"/>
        <v>0.9816535936220694</v>
      </c>
      <c r="IR38">
        <f t="shared" si="7"/>
        <v>0.9816536558393082</v>
      </c>
    </row>
    <row r="39" spans="2:252" ht="12.75">
      <c r="B39" t="s">
        <v>24</v>
      </c>
      <c r="C39">
        <f aca="true" t="shared" si="8" ref="C39:BN39">NORMSDIST(-(SQRT(Correl)*C35+Vol*SQRT(Maturity)+nd2)/SQRT(1-Correl))*NORMSDIST((SQRT(Correl)*C35+Correl*Vol*SQRT(Maturity)-Threshold)/SQRT(1-Correl))</f>
        <v>0.007006601796107119</v>
      </c>
      <c r="D39">
        <f t="shared" si="8"/>
        <v>0.007022118715748851</v>
      </c>
      <c r="E39">
        <f t="shared" si="8"/>
        <v>0.007050108628241432</v>
      </c>
      <c r="F39">
        <f t="shared" si="8"/>
        <v>0.007090704618560233</v>
      </c>
      <c r="G39">
        <f t="shared" si="8"/>
        <v>0.00714409173031467</v>
      </c>
      <c r="H39">
        <f t="shared" si="8"/>
        <v>0.007210512911458173</v>
      </c>
      <c r="I39">
        <f t="shared" si="8"/>
        <v>0.0072902709052064234</v>
      </c>
      <c r="J39">
        <f t="shared" si="8"/>
        <v>0.007383730120855993</v>
      </c>
      <c r="K39">
        <f t="shared" si="8"/>
        <v>0.007491318802076449</v>
      </c>
      <c r="L39">
        <f t="shared" si="8"/>
        <v>0.007613531550250238</v>
      </c>
      <c r="M39">
        <f t="shared" si="8"/>
        <v>0.007750932225085866</v>
      </c>
      <c r="N39">
        <f t="shared" si="8"/>
        <v>0.007904157238654903</v>
      </c>
      <c r="O39">
        <f t="shared" si="8"/>
        <v>0.008073919258428885</v>
      </c>
      <c r="P39">
        <f t="shared" si="8"/>
        <v>0.008261011335587222</v>
      </c>
      <c r="Q39">
        <f t="shared" si="8"/>
        <v>0.008466311475849909</v>
      </c>
      <c r="R39">
        <f t="shared" si="8"/>
        <v>0.008690787671040078</v>
      </c>
      <c r="S39">
        <f t="shared" si="8"/>
        <v>0.00893550341044669</v>
      </c>
      <c r="T39">
        <f t="shared" si="8"/>
        <v>0.009201623691703993</v>
      </c>
      <c r="U39">
        <f t="shared" si="8"/>
        <v>0.009490421551324846</v>
      </c>
      <c r="V39">
        <f t="shared" si="8"/>
        <v>0.009803285135160865</v>
      </c>
      <c r="W39">
        <f t="shared" si="8"/>
        <v>0.010141725328843249</v>
      </c>
      <c r="X39">
        <f t="shared" si="8"/>
        <v>0.010507383967633293</v>
      </c>
      <c r="Y39">
        <f t="shared" si="8"/>
        <v>0.010902042644002291</v>
      </c>
      <c r="Z39">
        <f t="shared" si="8"/>
        <v>0.01132763212961241</v>
      </c>
      <c r="AA39">
        <f t="shared" si="8"/>
        <v>0.011786242426055197</v>
      </c>
      <c r="AB39">
        <f t="shared" si="8"/>
        <v>0.012280133455673263</v>
      </c>
      <c r="AC39">
        <f t="shared" si="8"/>
        <v>0.012811746399906447</v>
      </c>
      <c r="AD39">
        <f t="shared" si="8"/>
        <v>0.013383715687762879</v>
      </c>
      <c r="AE39">
        <f t="shared" si="8"/>
        <v>0.013998881631100276</v>
      </c>
      <c r="AF39">
        <f t="shared" si="8"/>
        <v>0.014660303696277348</v>
      </c>
      <c r="AG39">
        <f t="shared" si="8"/>
        <v>0.015371274393239898</v>
      </c>
      <c r="AH39">
        <f t="shared" si="8"/>
        <v>0.016135333753140232</v>
      </c>
      <c r="AI39">
        <f t="shared" si="8"/>
        <v>0.016956284353936996</v>
      </c>
      <c r="AJ39">
        <f t="shared" si="8"/>
        <v>0.017838206839970634</v>
      </c>
      <c r="AK39">
        <f t="shared" si="8"/>
        <v>0.01878547586609272</v>
      </c>
      <c r="AL39">
        <f t="shared" si="8"/>
        <v>0.01980277637934345</v>
      </c>
      <c r="AM39">
        <f t="shared" si="8"/>
        <v>0.020895120131333825</v>
      </c>
      <c r="AN39">
        <f t="shared" si="8"/>
        <v>0.02206786229218447</v>
      </c>
      <c r="AO39">
        <f t="shared" si="8"/>
        <v>0.023326718012004873</v>
      </c>
      <c r="AP39">
        <f t="shared" si="8"/>
        <v>0.024677778748349227</v>
      </c>
      <c r="AQ39">
        <f t="shared" si="8"/>
        <v>0.026127528147750947</v>
      </c>
      <c r="AR39">
        <f t="shared" si="8"/>
        <v>0.027682857236291276</v>
      </c>
      <c r="AS39">
        <f t="shared" si="8"/>
        <v>0.02935107863817117</v>
      </c>
      <c r="AT39">
        <f t="shared" si="8"/>
        <v>0.031139939502479248</v>
      </c>
      <c r="AU39">
        <f t="shared" si="8"/>
        <v>0.03305763277690565</v>
      </c>
      <c r="AV39">
        <f t="shared" si="8"/>
        <v>0.035112806423212496</v>
      </c>
      <c r="AW39">
        <f t="shared" si="8"/>
        <v>0.037314570123126986</v>
      </c>
      <c r="AX39">
        <f t="shared" si="8"/>
        <v>0.039672498975359696</v>
      </c>
      <c r="AY39">
        <f t="shared" si="8"/>
        <v>0.04219663363516975</v>
      </c>
      <c r="AZ39">
        <f t="shared" si="8"/>
        <v>0.04489747629793522</v>
      </c>
      <c r="BA39">
        <f t="shared" si="8"/>
        <v>0.04778598187836203</v>
      </c>
      <c r="BB39">
        <f t="shared" si="8"/>
        <v>0.05087354368820283</v>
      </c>
      <c r="BC39">
        <f t="shared" si="8"/>
        <v>0.05417197286884768</v>
      </c>
      <c r="BD39">
        <f t="shared" si="8"/>
        <v>0.057693470792205694</v>
      </c>
      <c r="BE39">
        <f t="shared" si="8"/>
        <v>0.0614505936055143</v>
      </c>
      <c r="BF39">
        <f t="shared" si="8"/>
        <v>0.06545620806485142</v>
      </c>
      <c r="BG39">
        <f t="shared" si="8"/>
        <v>0.06972343778023402</v>
      </c>
      <c r="BH39">
        <f t="shared" si="8"/>
        <v>0.07426559898450211</v>
      </c>
      <c r="BI39">
        <f t="shared" si="8"/>
        <v>0.07909612494123272</v>
      </c>
      <c r="BJ39">
        <f t="shared" si="8"/>
        <v>0.08422847812639674</v>
      </c>
      <c r="BK39">
        <f t="shared" si="8"/>
        <v>0.08967604935733642</v>
      </c>
      <c r="BL39">
        <f t="shared" si="8"/>
        <v>0.09545204310397488</v>
      </c>
      <c r="BM39">
        <f t="shared" si="8"/>
        <v>0.10156934830425883</v>
      </c>
      <c r="BN39">
        <f t="shared" si="8"/>
        <v>0.10804039412197954</v>
      </c>
      <c r="BO39">
        <f aca="true" t="shared" si="9" ref="BO39:DZ39">NORMSDIST(-(SQRT(Correl)*BO35+Vol*SQRT(Maturity)+nd2)/SQRT(1-Correl))*NORMSDIST((SQRT(Correl)*BO35+Correl*Vol*SQRT(Maturity)-Threshold)/SQRT(1-Correl))</f>
        <v>0.1148769902336631</v>
      </c>
      <c r="BP39">
        <f t="shared" si="9"/>
        <v>0.12209015141537156</v>
      </c>
      <c r="BQ39">
        <f t="shared" si="9"/>
        <v>0.12968990642302797</v>
      </c>
      <c r="BR39">
        <f t="shared" si="9"/>
        <v>0.1376850914238588</v>
      </c>
      <c r="BS39">
        <f t="shared" si="9"/>
        <v>0.14608312854382605</v>
      </c>
      <c r="BT39">
        <f t="shared" si="9"/>
        <v>0.15488979044774234</v>
      </c>
      <c r="BU39">
        <f t="shared" si="9"/>
        <v>0.1641089522654453</v>
      </c>
      <c r="BV39">
        <f t="shared" si="9"/>
        <v>0.17374233261793287</v>
      </c>
      <c r="BW39">
        <f t="shared" si="9"/>
        <v>0.18378922597920505</v>
      </c>
      <c r="BX39">
        <f t="shared" si="9"/>
        <v>0.1942462291283413</v>
      </c>
      <c r="BY39">
        <f t="shared" si="9"/>
        <v>0.20510696499553357</v>
      </c>
      <c r="BZ39">
        <f t="shared" si="9"/>
        <v>0.21636180777651912</v>
      </c>
      <c r="CA39">
        <f t="shared" si="9"/>
        <v>0.2279976137704955</v>
      </c>
      <c r="CB39">
        <f t="shared" si="9"/>
        <v>0.23999746297284766</v>
      </c>
      <c r="CC39">
        <f t="shared" si="9"/>
        <v>0.2523404170085308</v>
      </c>
      <c r="CD39">
        <f t="shared" si="9"/>
        <v>0.2650012995046522</v>
      </c>
      <c r="CE39">
        <f t="shared" si="9"/>
        <v>0.27795050544876665</v>
      </c>
      <c r="CF39">
        <f t="shared" si="9"/>
        <v>0.29115384643754744</v>
      </c>
      <c r="CG39">
        <f t="shared" si="9"/>
        <v>0.30457243896179553</v>
      </c>
      <c r="CH39">
        <f t="shared" si="9"/>
        <v>0.3181626429702882</v>
      </c>
      <c r="CI39">
        <f t="shared" si="9"/>
        <v>0.33187605787881164</v>
      </c>
      <c r="CJ39">
        <f t="shared" si="9"/>
        <v>0.34565958291515647</v>
      </c>
      <c r="CK39">
        <f t="shared" si="9"/>
        <v>0.35945554819190306</v>
      </c>
      <c r="CL39">
        <f t="shared" si="9"/>
        <v>0.3732019221567903</v>
      </c>
      <c r="CM39">
        <f t="shared" si="9"/>
        <v>0.38683260007162007</v>
      </c>
      <c r="CN39">
        <f t="shared" si="9"/>
        <v>0.4002777769090869</v>
      </c>
      <c r="CO39">
        <f t="shared" si="9"/>
        <v>0.41346440653600774</v>
      </c>
      <c r="CP39">
        <f t="shared" si="9"/>
        <v>0.42631674728546726</v>
      </c>
      <c r="CQ39">
        <f t="shared" si="9"/>
        <v>0.4387569920355702</v>
      </c>
      <c r="CR39">
        <f t="shared" si="9"/>
        <v>0.45070597874768803</v>
      </c>
      <c r="CS39">
        <f t="shared" si="9"/>
        <v>0.46208397512383126</v>
      </c>
      <c r="CT39">
        <f t="shared" si="9"/>
        <v>0.47281152868481746</v>
      </c>
      <c r="CU39">
        <f t="shared" si="9"/>
        <v>0.48281037122266696</v>
      </c>
      <c r="CV39">
        <f t="shared" si="9"/>
        <v>0.4920043643252843</v>
      </c>
      <c r="CW39">
        <f t="shared" si="9"/>
        <v>0.5003204705977885</v>
      </c>
      <c r="CX39">
        <f t="shared" si="9"/>
        <v>0.5076897334037932</v>
      </c>
      <c r="CY39">
        <f t="shared" si="9"/>
        <v>0.5140482465103682</v>
      </c>
      <c r="CZ39">
        <f t="shared" si="9"/>
        <v>0.5193380940246218</v>
      </c>
      <c r="DA39">
        <f t="shared" si="9"/>
        <v>0.5235082405288144</v>
      </c>
      <c r="DB39">
        <f t="shared" si="9"/>
        <v>0.5265153514098677</v>
      </c>
      <c r="DC39">
        <f t="shared" si="9"/>
        <v>0.5283245240734542</v>
      </c>
      <c r="DD39">
        <f t="shared" si="9"/>
        <v>0.5289099120448314</v>
      </c>
      <c r="DE39">
        <f t="shared" si="9"/>
        <v>0.5282552258751563</v>
      </c>
      <c r="DF39">
        <f t="shared" si="9"/>
        <v>0.5263540972537712</v>
      </c>
      <c r="DG39">
        <f t="shared" si="9"/>
        <v>0.5232102957086432</v>
      </c>
      <c r="DH39">
        <f t="shared" si="9"/>
        <v>0.5188377906694813</v>
      </c>
      <c r="DI39">
        <f t="shared" si="9"/>
        <v>0.5132606553612314</v>
      </c>
      <c r="DJ39">
        <f t="shared" si="9"/>
        <v>0.5065128128638388</v>
      </c>
      <c r="DK39">
        <f t="shared" si="9"/>
        <v>0.49863762858136573</v>
      </c>
      <c r="DL39">
        <f t="shared" si="9"/>
        <v>0.48968735716996636</v>
      </c>
      <c r="DM39">
        <f t="shared" si="9"/>
        <v>0.4797224555430307</v>
      </c>
      <c r="DN39">
        <f t="shared" si="9"/>
        <v>0.4688107767759659</v>
      </c>
      <c r="DO39">
        <f t="shared" si="9"/>
        <v>0.4570266624613438</v>
      </c>
      <c r="DP39">
        <f t="shared" si="9"/>
        <v>0.4444499532275127</v>
      </c>
      <c r="DQ39">
        <f t="shared" si="9"/>
        <v>0.431164938665428</v>
      </c>
      <c r="DR39">
        <f t="shared" si="9"/>
        <v>0.417259268772443</v>
      </c>
      <c r="DS39">
        <f t="shared" si="9"/>
        <v>0.40282284920987615</v>
      </c>
      <c r="DT39">
        <f t="shared" si="9"/>
        <v>0.38794674220333786</v>
      </c>
      <c r="DU39">
        <f t="shared" si="9"/>
        <v>0.37272209383695587</v>
      </c>
      <c r="DV39">
        <f t="shared" si="9"/>
        <v>0.3572391068732498</v>
      </c>
      <c r="DW39">
        <f t="shared" si="9"/>
        <v>0.3415860761558888</v>
      </c>
      <c r="DX39">
        <f t="shared" si="9"/>
        <v>0.3258485012221014</v>
      </c>
      <c r="DY39">
        <f t="shared" si="9"/>
        <v>0.3101082880714859</v>
      </c>
      <c r="DZ39">
        <f t="shared" si="9"/>
        <v>0.2944430492164851</v>
      </c>
      <c r="EA39">
        <f aca="true" t="shared" si="10" ref="EA39:GL39">NORMSDIST(-(SQRT(Correl)*EA35+Vol*SQRT(Maturity)+nd2)/SQRT(1-Correl))*NORMSDIST((SQRT(Correl)*EA35+Correl*Vol*SQRT(Maturity)-Threshold)/SQRT(1-Correl))</f>
        <v>0.2789255082814802</v>
      </c>
      <c r="EB39">
        <f t="shared" si="10"/>
        <v>0.26362301261901266</v>
      </c>
      <c r="EC39">
        <f t="shared" si="10"/>
        <v>0.24859715475822675</v>
      </c>
      <c r="ED39">
        <f t="shared" si="10"/>
        <v>0.23390350106313076</v>
      </c>
      <c r="EE39">
        <f t="shared" si="10"/>
        <v>0.21959142381186658</v>
      </c>
      <c r="EF39">
        <f t="shared" si="10"/>
        <v>0.20570403105159937</v>
      </c>
      <c r="EG39">
        <f t="shared" si="10"/>
        <v>0.19227818705959973</v>
      </c>
      <c r="EH39">
        <f t="shared" si="10"/>
        <v>0.17934461505738392</v>
      </c>
      <c r="EI39">
        <f t="shared" si="10"/>
        <v>0.16692807297600243</v>
      </c>
      <c r="EJ39">
        <f t="shared" si="10"/>
        <v>0.1550475925401696</v>
      </c>
      <c r="EK39">
        <f t="shared" si="10"/>
        <v>0.14371677170173958</v>
      </c>
      <c r="EL39">
        <f t="shared" si="10"/>
        <v>0.13294411047742136</v>
      </c>
      <c r="EM39">
        <f t="shared" si="10"/>
        <v>0.1227333804960134</v>
      </c>
      <c r="EN39">
        <f t="shared" si="10"/>
        <v>0.1130840189992513</v>
      </c>
      <c r="EO39">
        <f t="shared" si="10"/>
        <v>0.10399153862987574</v>
      </c>
      <c r="EP39">
        <f t="shared" si="10"/>
        <v>0.09544794504435605</v>
      </c>
      <c r="EQ39">
        <f t="shared" si="10"/>
        <v>0.08744215517181622</v>
      </c>
      <c r="ER39">
        <f t="shared" si="10"/>
        <v>0.07996040977436243</v>
      </c>
      <c r="ES39">
        <f t="shared" si="10"/>
        <v>0.07298667482002132</v>
      </c>
      <c r="ET39">
        <f t="shared" si="10"/>
        <v>0.06650302703467517</v>
      </c>
      <c r="EU39">
        <f t="shared" si="10"/>
        <v>0.06049001983431142</v>
      </c>
      <c r="EV39">
        <f t="shared" si="10"/>
        <v>0.05492702663802594</v>
      </c>
      <c r="EW39">
        <f t="shared" si="10"/>
        <v>0.04979255931329325</v>
      </c>
      <c r="EX39">
        <f t="shared" si="10"/>
        <v>0.04506456019909986</v>
      </c>
      <c r="EY39">
        <f t="shared" si="10"/>
        <v>0.04072066678333796</v>
      </c>
      <c r="EZ39">
        <f t="shared" si="10"/>
        <v>0.03673844867455444</v>
      </c>
      <c r="FA39">
        <f t="shared" si="10"/>
        <v>0.03309561700298678</v>
      </c>
      <c r="FB39">
        <f t="shared" si="10"/>
        <v>0.02977020681173339</v>
      </c>
      <c r="FC39">
        <f t="shared" si="10"/>
        <v>0.02674073335727941</v>
      </c>
      <c r="FD39">
        <f t="shared" si="10"/>
        <v>0.023986323531995504</v>
      </c>
      <c r="FE39">
        <f t="shared" si="10"/>
        <v>0.021486823853089993</v>
      </c>
      <c r="FF39">
        <f t="shared" si="10"/>
        <v>0.0192228866370283</v>
      </c>
      <c r="FG39">
        <f t="shared" si="10"/>
        <v>0.017176036100335624</v>
      </c>
      <c r="FH39">
        <f t="shared" si="10"/>
        <v>0.015328716202054548</v>
      </c>
      <c r="FI39">
        <f t="shared" si="10"/>
        <v>0.013664322075238287</v>
      </c>
      <c r="FJ39">
        <f t="shared" si="10"/>
        <v>0.01216721689011753</v>
      </c>
      <c r="FK39">
        <f t="shared" si="10"/>
        <v>0.01082273595531262</v>
      </c>
      <c r="FL39">
        <f t="shared" si="10"/>
        <v>0.009617179800965558</v>
      </c>
      <c r="FM39">
        <f t="shared" si="10"/>
        <v>0.008537797903904241</v>
      </c>
      <c r="FN39">
        <f t="shared" si="10"/>
        <v>0.007572764614683569</v>
      </c>
      <c r="FO39">
        <f t="shared" si="10"/>
        <v>0.006711148733950738</v>
      </c>
      <c r="FP39">
        <f t="shared" si="10"/>
        <v>0.005942878065066039</v>
      </c>
      <c r="FQ39">
        <f t="shared" si="10"/>
        <v>0.005258700144795131</v>
      </c>
      <c r="FR39">
        <f t="shared" si="10"/>
        <v>0.0046501402273468615</v>
      </c>
      <c r="FS39">
        <f t="shared" si="10"/>
        <v>0.004109457471726886</v>
      </c>
      <c r="FT39">
        <f t="shared" si="10"/>
        <v>0.0036296001605113587</v>
      </c>
      <c r="FU39">
        <f t="shared" si="10"/>
        <v>0.0032041606615589753</v>
      </c>
      <c r="FV39">
        <f t="shared" si="10"/>
        <v>0.0028273307342808317</v>
      </c>
      <c r="FW39">
        <f t="shared" si="10"/>
        <v>0.0024938576798647608</v>
      </c>
      <c r="FX39">
        <f t="shared" si="10"/>
        <v>0.002199001741044799</v>
      </c>
      <c r="FY39">
        <f t="shared" si="10"/>
        <v>0.0019384950719989681</v>
      </c>
      <c r="FZ39">
        <f t="shared" si="10"/>
        <v>0.0017085025228712578</v>
      </c>
      <c r="GA39">
        <f t="shared" si="10"/>
        <v>0.0015055844162039614</v>
      </c>
      <c r="GB39">
        <f t="shared" si="10"/>
        <v>0.0013266614339511851</v>
      </c>
      <c r="GC39">
        <f t="shared" si="10"/>
        <v>0.001168981683346166</v>
      </c>
      <c r="GD39">
        <f t="shared" si="10"/>
        <v>0.0010300899671941898</v>
      </c>
      <c r="GE39">
        <f t="shared" si="10"/>
        <v>0.0009077992486147882</v>
      </c>
      <c r="GF39">
        <f t="shared" si="10"/>
        <v>0.0008001642712045708</v>
      </c>
      <c r="GG39">
        <f t="shared" si="10"/>
        <v>0.0007054572724075819</v>
      </c>
      <c r="GH39">
        <f t="shared" si="10"/>
        <v>0.000622145709928356</v>
      </c>
      <c r="GI39">
        <f t="shared" si="10"/>
        <v>0.0005488719076060765</v>
      </c>
      <c r="GJ39">
        <f t="shared" si="10"/>
        <v>0.00048443451779115214</v>
      </c>
      <c r="GK39">
        <f t="shared" si="10"/>
        <v>0.0004277716911683204</v>
      </c>
      <c r="GL39">
        <f t="shared" si="10"/>
        <v>0.0003779458418723693</v>
      </c>
      <c r="GM39">
        <f aca="true" t="shared" si="11" ref="GM39:IR39">NORMSDIST(-(SQRT(Correl)*GM35+Vol*SQRT(Maturity)+nd2)/SQRT(1-Correl))*NORMSDIST((SQRT(Correl)*GM35+Correl*Vol*SQRT(Maturity)-Threshold)/SQRT(1-Correl))</f>
        <v>0.00033412989482504995</v>
      </c>
      <c r="GN39">
        <f t="shared" si="11"/>
        <v>0.0002955949034076782</v>
      </c>
      <c r="GO39">
        <f t="shared" si="11"/>
        <v>0.0002616989281649702</v>
      </c>
      <c r="GP39">
        <f t="shared" si="11"/>
        <v>0.00023187707104937723</v>
      </c>
      <c r="GQ39">
        <f t="shared" si="11"/>
        <v>0.00020563256440744894</v>
      </c>
      <c r="GR39">
        <f t="shared" si="11"/>
        <v>0.00018252881919851856</v>
      </c>
      <c r="GS39">
        <f t="shared" si="11"/>
        <v>0.00016218234271555418</v>
      </c>
      <c r="GT39">
        <f t="shared" si="11"/>
        <v>0.00014425644191400332</v>
      </c>
      <c r="GU39">
        <f t="shared" si="11"/>
        <v>0.0001284556345972214</v>
      </c>
      <c r="GV39">
        <f t="shared" si="11"/>
        <v>0.00011452069656027476</v>
      </c>
      <c r="GW39">
        <f t="shared" si="11"/>
        <v>0.00010222427877825214</v>
      </c>
      <c r="GX39">
        <f t="shared" si="11"/>
        <v>9.136703423517835E-05</v>
      </c>
      <c r="GY39">
        <f t="shared" si="11"/>
        <v>8.177419948086905E-05</v>
      </c>
      <c r="GZ39">
        <f t="shared" si="11"/>
        <v>7.329258103784245E-05</v>
      </c>
      <c r="HA39">
        <f t="shared" si="11"/>
        <v>6.578790156857693E-05</v>
      </c>
      <c r="HB39">
        <f t="shared" si="11"/>
        <v>5.9142465203611944E-05</v>
      </c>
      <c r="HC39">
        <f t="shared" si="11"/>
        <v>5.325310552291775E-05</v>
      </c>
      <c r="HD39">
        <f t="shared" si="11"/>
        <v>4.80293833922449E-05</v>
      </c>
      <c r="HE39">
        <f t="shared" si="11"/>
        <v>4.339200556832178E-05</v>
      </c>
      <c r="HF39">
        <f t="shared" si="11"/>
        <v>3.927143782452738E-05</v>
      </c>
      <c r="HG39">
        <f t="shared" si="11"/>
        <v>3.560668951189786E-05</v>
      </c>
      <c r="HH39">
        <f t="shared" si="11"/>
        <v>3.2344248896361164E-05</v>
      </c>
      <c r="HI39">
        <f t="shared" si="11"/>
        <v>2.9437151027204773E-05</v>
      </c>
      <c r="HJ39">
        <f t="shared" si="11"/>
        <v>2.684416195866036E-05</v>
      </c>
      <c r="HK39">
        <f t="shared" si="11"/>
        <v>2.45290650635234E-05</v>
      </c>
      <c r="HL39">
        <f t="shared" si="11"/>
        <v>2.2460036808125743E-05</v>
      </c>
      <c r="HM39">
        <f t="shared" si="11"/>
        <v>2.0609100964417225E-05</v>
      </c>
      <c r="HN39">
        <f t="shared" si="11"/>
        <v>1.8951651457005564E-05</v>
      </c>
      <c r="HO39">
        <f t="shared" si="11"/>
        <v>1.7466035231023318E-05</v>
      </c>
      <c r="HP39">
        <f t="shared" si="11"/>
        <v>1.6133187654987804E-05</v>
      </c>
      <c r="HQ39">
        <f t="shared" si="11"/>
        <v>1.4936313921266939E-05</v>
      </c>
      <c r="HR39">
        <f t="shared" si="11"/>
        <v>1.3860610484289298E-05</v>
      </c>
      <c r="HS39">
        <f t="shared" si="11"/>
        <v>1.2893021614130994E-05</v>
      </c>
      <c r="HT39">
        <f t="shared" si="11"/>
        <v>1.2022026631824995E-05</v>
      </c>
      <c r="HU39">
        <f t="shared" si="11"/>
        <v>1.1237453776648579E-05</v>
      </c>
      <c r="HV39">
        <f t="shared" si="11"/>
        <v>1.0530317723675095E-05</v>
      </c>
      <c r="HW39">
        <f t="shared" si="11"/>
        <v>9.89267724451584E-06</v>
      </c>
      <c r="HX39">
        <f t="shared" si="11"/>
        <v>9.317510750622931E-06</v>
      </c>
      <c r="HY39">
        <f t="shared" si="11"/>
        <v>8.798607695555047E-06</v>
      </c>
      <c r="HZ39">
        <f t="shared" si="11"/>
        <v>8.330473221634923E-06</v>
      </c>
      <c r="IA39">
        <f t="shared" si="11"/>
        <v>7.908245088327318E-06</v>
      </c>
      <c r="IB39">
        <f t="shared" si="11"/>
        <v>7.527620710854667E-06</v>
      </c>
      <c r="IC39">
        <f t="shared" si="11"/>
        <v>7.18479350924759E-06</v>
      </c>
      <c r="ID39">
        <f t="shared" si="11"/>
        <v>6.876397374119875E-06</v>
      </c>
      <c r="IE39">
        <f t="shared" si="11"/>
        <v>6.599457675760983E-06</v>
      </c>
      <c r="IF39">
        <f t="shared" si="11"/>
        <v>6.351349164268742E-06</v>
      </c>
      <c r="IG39">
        <f t="shared" si="11"/>
        <v>6.129758521847177E-06</v>
      </c>
      <c r="IH39">
        <f t="shared" si="11"/>
        <v>5.932652301460448E-06</v>
      </c>
      <c r="II39">
        <f t="shared" si="11"/>
        <v>5.758248549982419E-06</v>
      </c>
      <c r="IJ39">
        <f t="shared" si="11"/>
        <v>5.604992902879295E-06</v>
      </c>
      <c r="IK39">
        <f t="shared" si="11"/>
        <v>5.471536954071334E-06</v>
      </c>
      <c r="IL39">
        <f t="shared" si="11"/>
        <v>5.356720717631769E-06</v>
      </c>
      <c r="IM39">
        <f t="shared" si="11"/>
        <v>5.259556919021648E-06</v>
      </c>
      <c r="IN39">
        <f t="shared" si="11"/>
        <v>5.179218014364172E-06</v>
      </c>
      <c r="IO39">
        <f t="shared" si="11"/>
        <v>5.115025352115996E-06</v>
      </c>
      <c r="IP39">
        <f t="shared" si="11"/>
        <v>5.066440354344899E-06</v>
      </c>
      <c r="IQ39">
        <f t="shared" si="11"/>
        <v>5.033056892607146E-06</v>
      </c>
      <c r="IR39">
        <f t="shared" si="11"/>
        <v>5.014590251554244E-06</v>
      </c>
    </row>
    <row r="40" spans="2:252" ht="12.75">
      <c r="B40" t="s">
        <v>25</v>
      </c>
      <c r="C40">
        <f aca="true" t="shared" si="12" ref="C40:BN40">NORMSDIST(-(SQRT(Correl)*C35+nd2)/SQRT(1-Correl))*NORMSDIST((SQRT(Correl)*C35-Threshold)/SQRT(1-Correl))</f>
        <v>0.005718379318268139</v>
      </c>
      <c r="D40">
        <f t="shared" si="12"/>
        <v>0.005731344240344562</v>
      </c>
      <c r="E40">
        <f t="shared" si="12"/>
        <v>0.005754732677025807</v>
      </c>
      <c r="F40">
        <f t="shared" si="12"/>
        <v>0.005788659108137918</v>
      </c>
      <c r="G40">
        <f t="shared" si="12"/>
        <v>0.005833282951861336</v>
      </c>
      <c r="H40">
        <f t="shared" si="12"/>
        <v>0.005888813605152466</v>
      </c>
      <c r="I40">
        <f t="shared" si="12"/>
        <v>0.00595551212028863</v>
      </c>
      <c r="J40">
        <f t="shared" si="12"/>
        <v>0.0060336928897302125</v>
      </c>
      <c r="K40">
        <f t="shared" si="12"/>
        <v>0.006123725606140258</v>
      </c>
      <c r="L40">
        <f t="shared" si="12"/>
        <v>0.006226037547509612</v>
      </c>
      <c r="M40">
        <f t="shared" si="12"/>
        <v>0.006341116208125233</v>
      </c>
      <c r="N40">
        <f t="shared" si="12"/>
        <v>0.006469512291412197</v>
      </c>
      <c r="O40">
        <f t="shared" si="12"/>
        <v>0.006611843080560518</v>
      </c>
      <c r="P40">
        <f t="shared" si="12"/>
        <v>0.006768796203842783</v>
      </c>
      <c r="Q40">
        <f t="shared" si="12"/>
        <v>0.006941133812755675</v>
      </c>
      <c r="R40">
        <f t="shared" si="12"/>
        <v>0.007129697192391431</v>
      </c>
      <c r="S40">
        <f t="shared" si="12"/>
        <v>0.0073354118246167265</v>
      </c>
      <c r="T40">
        <f t="shared" si="12"/>
        <v>0.007559292925720528</v>
      </c>
      <c r="U40">
        <f t="shared" si="12"/>
        <v>0.007802451481069242</v>
      </c>
      <c r="V40">
        <f t="shared" si="12"/>
        <v>0.008066100800007189</v>
      </c>
      <c r="W40">
        <f t="shared" si="12"/>
        <v>0.008351563614669462</v>
      </c>
      <c r="X40">
        <f t="shared" si="12"/>
        <v>0.008660279746499612</v>
      </c>
      <c r="Y40">
        <f t="shared" si="12"/>
        <v>0.008993814364015857</v>
      </c>
      <c r="Z40">
        <f t="shared" si="12"/>
        <v>0.009353866854705706</v>
      </c>
      <c r="AA40">
        <f t="shared" si="12"/>
        <v>0.009742280332738213</v>
      </c>
      <c r="AB40">
        <f t="shared" si="12"/>
        <v>0.010161051802409662</v>
      </c>
      <c r="AC40">
        <f t="shared" si="12"/>
        <v>0.010612342994790832</v>
      </c>
      <c r="AD40">
        <f t="shared" si="12"/>
        <v>0.011098491891790761</v>
      </c>
      <c r="AE40">
        <f t="shared" si="12"/>
        <v>0.01162202494773163</v>
      </c>
      <c r="AF40">
        <f t="shared" si="12"/>
        <v>0.012185670013365865</v>
      </c>
      <c r="AG40">
        <f t="shared" si="12"/>
        <v>0.012792369960976295</v>
      </c>
      <c r="AH40">
        <f t="shared" si="12"/>
        <v>0.01344529700163168</v>
      </c>
      <c r="AI40">
        <f t="shared" si="12"/>
        <v>0.014147867676651518</v>
      </c>
      <c r="AJ40">
        <f t="shared" si="12"/>
        <v>0.014903758494766826</v>
      </c>
      <c r="AK40">
        <f t="shared" si="12"/>
        <v>0.015716922174140082</v>
      </c>
      <c r="AL40">
        <f t="shared" si="12"/>
        <v>0.016591604434209147</v>
      </c>
      <c r="AM40">
        <f t="shared" si="12"/>
        <v>0.017532361266063102</v>
      </c>
      <c r="AN40">
        <f t="shared" si="12"/>
        <v>0.01854407659160531</v>
      </c>
      <c r="AO40">
        <f t="shared" si="12"/>
        <v>0.019631980200964152</v>
      </c>
      <c r="AP40">
        <f t="shared" si="12"/>
        <v>0.020801665834338054</v>
      </c>
      <c r="AQ40">
        <f t="shared" si="12"/>
        <v>0.022059109248602552</v>
      </c>
      <c r="AR40">
        <f t="shared" si="12"/>
        <v>0.023410686080476417</v>
      </c>
      <c r="AS40">
        <f t="shared" si="12"/>
        <v>0.024863189286790394</v>
      </c>
      <c r="AT40">
        <f t="shared" si="12"/>
        <v>0.02642384590840778</v>
      </c>
      <c r="AU40">
        <f t="shared" si="12"/>
        <v>0.028100332867659936</v>
      </c>
      <c r="AV40">
        <f t="shared" si="12"/>
        <v>0.029900791469880044</v>
      </c>
      <c r="AW40">
        <f t="shared" si="12"/>
        <v>0.03183384023790545</v>
      </c>
      <c r="AX40">
        <f t="shared" si="12"/>
        <v>0.03390858566454904</v>
      </c>
      <c r="AY40">
        <f t="shared" si="12"/>
        <v>0.03613463042233272</v>
      </c>
      <c r="AZ40">
        <f t="shared" si="12"/>
        <v>0.03852207852271301</v>
      </c>
      <c r="BA40">
        <f t="shared" si="12"/>
        <v>0.04108153686915958</v>
      </c>
      <c r="BB40">
        <f t="shared" si="12"/>
        <v>0.04382411260048164</v>
      </c>
      <c r="BC40">
        <f t="shared" si="12"/>
        <v>0.046761405573587496</v>
      </c>
      <c r="BD40">
        <f t="shared" si="12"/>
        <v>0.049905495289362986</v>
      </c>
      <c r="BE40">
        <f t="shared" si="12"/>
        <v>0.05326892152278007</v>
      </c>
      <c r="BF40">
        <f t="shared" si="12"/>
        <v>0.05686465787993317</v>
      </c>
      <c r="BG40">
        <f t="shared" si="12"/>
        <v>0.06070607747202288</v>
      </c>
      <c r="BH40">
        <f t="shared" si="12"/>
        <v>0.06480690987095487</v>
      </c>
      <c r="BI40">
        <f t="shared" si="12"/>
        <v>0.06918118849508173</v>
      </c>
      <c r="BJ40">
        <f t="shared" si="12"/>
        <v>0.0738431875686612</v>
      </c>
      <c r="BK40">
        <f t="shared" si="12"/>
        <v>0.07880734780701669</v>
      </c>
      <c r="BL40">
        <f t="shared" si="12"/>
        <v>0.08408819000346139</v>
      </c>
      <c r="BM40">
        <f t="shared" si="12"/>
        <v>0.08970021573620778</v>
      </c>
      <c r="BN40">
        <f t="shared" si="12"/>
        <v>0.09565779447627758</v>
      </c>
      <c r="BO40">
        <f aca="true" t="shared" si="13" ref="BO40:DZ40">NORMSDIST(-(SQRT(Correl)*BO35+nd2)/SQRT(1-Correl))*NORMSDIST((SQRT(Correl)*BO35-Threshold)/SQRT(1-Correl))</f>
        <v>0.10197503646340382</v>
      </c>
      <c r="BP40">
        <f t="shared" si="13"/>
        <v>0.10866565082867696</v>
      </c>
      <c r="BQ40">
        <f t="shared" si="13"/>
        <v>0.11574278858280192</v>
      </c>
      <c r="BR40">
        <f t="shared" si="13"/>
        <v>0.12321887025966327</v>
      </c>
      <c r="BS40">
        <f t="shared" si="13"/>
        <v>0.13110539820875297</v>
      </c>
      <c r="BT40">
        <f t="shared" si="13"/>
        <v>0.1394127537687039</v>
      </c>
      <c r="BU40">
        <f t="shared" si="13"/>
        <v>0.14814997982929454</v>
      </c>
      <c r="BV40">
        <f t="shared" si="13"/>
        <v>0.15732454960165115</v>
      </c>
      <c r="BW40">
        <f t="shared" si="13"/>
        <v>0.16694212276625003</v>
      </c>
      <c r="BX40">
        <f t="shared" si="13"/>
        <v>0.17700629055492179</v>
      </c>
      <c r="BY40">
        <f t="shared" si="13"/>
        <v>0.18751831174459482</v>
      </c>
      <c r="BZ40">
        <f t="shared" si="13"/>
        <v>0.19847684199379292</v>
      </c>
      <c r="CA40">
        <f t="shared" si="13"/>
        <v>0.2098776594332179</v>
      </c>
      <c r="CB40">
        <f t="shared" si="13"/>
        <v>0.2217133899226392</v>
      </c>
      <c r="CC40">
        <f t="shared" si="13"/>
        <v>0.23397323589926894</v>
      </c>
      <c r="CD40">
        <f t="shared" si="13"/>
        <v>0.24664271325723053</v>
      </c>
      <c r="CE40">
        <f t="shared" si="13"/>
        <v>0.2597034012006342</v>
      </c>
      <c r="CF40">
        <f t="shared" si="13"/>
        <v>0.2731327104888707</v>
      </c>
      <c r="CG40">
        <f t="shared" si="13"/>
        <v>0.28690367592431804</v>
      </c>
      <c r="CH40">
        <f t="shared" si="13"/>
        <v>0.30098477929983763</v>
      </c>
      <c r="CI40">
        <f t="shared" si="13"/>
        <v>0.3153398093044181</v>
      </c>
      <c r="CJ40">
        <f t="shared" si="13"/>
        <v>0.32992776505684784</v>
      </c>
      <c r="CK40">
        <f t="shared" si="13"/>
        <v>0.3447028099752584</v>
      </c>
      <c r="CL40">
        <f t="shared" si="13"/>
        <v>0.3596142825708214</v>
      </c>
      <c r="CM40">
        <f t="shared" si="13"/>
        <v>0.37460677045382035</v>
      </c>
      <c r="CN40">
        <f t="shared" si="13"/>
        <v>0.3896202533392077</v>
      </c>
      <c r="CO40">
        <f t="shared" si="13"/>
        <v>0.40459032011972657</v>
      </c>
      <c r="CP40">
        <f t="shared" si="13"/>
        <v>0.4194484641260662</v>
      </c>
      <c r="CQ40">
        <f t="shared" si="13"/>
        <v>0.4341224595104438</v>
      </c>
      <c r="CR40">
        <f t="shared" si="13"/>
        <v>0.44853682027574165</v>
      </c>
      <c r="CS40">
        <f t="shared" si="13"/>
        <v>0.4626133418396796</v>
      </c>
      <c r="CT40">
        <f t="shared" si="13"/>
        <v>0.4762717231958428</v>
      </c>
      <c r="CU40">
        <f t="shared" si="13"/>
        <v>0.4894302657451981</v>
      </c>
      <c r="CV40">
        <f t="shared" si="13"/>
        <v>0.502006642768882</v>
      </c>
      <c r="CW40">
        <f t="shared" si="13"/>
        <v>0.5139187313521963</v>
      </c>
      <c r="CX40">
        <f t="shared" si="13"/>
        <v>0.5250854964172474</v>
      </c>
      <c r="CY40">
        <f t="shared" si="13"/>
        <v>0.5354279144517424</v>
      </c>
      <c r="CZ40">
        <f t="shared" si="13"/>
        <v>0.5448699226135659</v>
      </c>
      <c r="DA40">
        <f t="shared" si="13"/>
        <v>0.5533393772264995</v>
      </c>
      <c r="DB40">
        <f t="shared" si="13"/>
        <v>0.5607690043417867</v>
      </c>
      <c r="DC40">
        <f t="shared" si="13"/>
        <v>0.5670973240975133</v>
      </c>
      <c r="DD40">
        <f t="shared" si="13"/>
        <v>0.5722695301274588</v>
      </c>
      <c r="DE40">
        <f t="shared" si="13"/>
        <v>0.5762383053038312</v>
      </c>
      <c r="DF40">
        <f t="shared" si="13"/>
        <v>0.5789645556772305</v>
      </c>
      <c r="DG40">
        <f t="shared" si="13"/>
        <v>0.5804180456149495</v>
      </c>
      <c r="DH40">
        <f t="shared" si="13"/>
        <v>0.5805779188254303</v>
      </c>
      <c r="DI40">
        <f t="shared" si="13"/>
        <v>0.5794330921589906</v>
      </c>
      <c r="DJ40">
        <f t="shared" si="13"/>
        <v>0.5769825117363683</v>
      </c>
      <c r="DK40">
        <f t="shared" si="13"/>
        <v>0.5732352639992547</v>
      </c>
      <c r="DL40">
        <f t="shared" si="13"/>
        <v>0.5682105376043495</v>
      </c>
      <c r="DM40">
        <f t="shared" si="13"/>
        <v>0.5619374355836453</v>
      </c>
      <c r="DN40">
        <f t="shared" si="13"/>
        <v>0.5544546407483608</v>
      </c>
      <c r="DO40">
        <f t="shared" si="13"/>
        <v>0.5458099407981364</v>
      </c>
      <c r="DP40">
        <f t="shared" si="13"/>
        <v>0.5360596228889745</v>
      </c>
      <c r="DQ40">
        <f t="shared" si="13"/>
        <v>0.5252677503993279</v>
      </c>
      <c r="DR40">
        <f t="shared" si="13"/>
        <v>0.5135053372136115</v>
      </c>
      <c r="DS40">
        <f t="shared" si="13"/>
        <v>0.5008494369343972</v>
      </c>
      <c r="DT40">
        <f t="shared" si="13"/>
        <v>0.48738216597862644</v>
      </c>
      <c r="DU40">
        <f t="shared" si="13"/>
        <v>0.47318968047334614</v>
      </c>
      <c r="DV40">
        <f t="shared" si="13"/>
        <v>0.45836112723177336</v>
      </c>
      <c r="DW40">
        <f t="shared" si="13"/>
        <v>0.4429875888743478</v>
      </c>
      <c r="DX40">
        <f t="shared" si="13"/>
        <v>0.4271610423979192</v>
      </c>
      <c r="DY40">
        <f t="shared" si="13"/>
        <v>0.4109733492450322</v>
      </c>
      <c r="DZ40">
        <f t="shared" si="13"/>
        <v>0.39451529325592405</v>
      </c>
      <c r="EA40">
        <f aca="true" t="shared" si="14" ref="EA40:GL40">NORMSDIST(-(SQRT(Correl)*EA35+nd2)/SQRT(1-Correl))*NORMSDIST((SQRT(Correl)*EA35-Threshold)/SQRT(1-Correl))</f>
        <v>0.37787568088120826</v>
      </c>
      <c r="EB40">
        <f t="shared" si="14"/>
        <v>0.3611405157827664</v>
      </c>
      <c r="EC40">
        <f t="shared" si="14"/>
        <v>0.3443922575456318</v>
      </c>
      <c r="ED40">
        <f t="shared" si="14"/>
        <v>0.32770917175372966</v>
      </c>
      <c r="EE40">
        <f t="shared" si="14"/>
        <v>0.3111647762302358</v>
      </c>
      <c r="EF40">
        <f t="shared" si="14"/>
        <v>0.29482738588282564</v>
      </c>
      <c r="EG40">
        <f t="shared" si="14"/>
        <v>0.2787597563875855</v>
      </c>
      <c r="EH40">
        <f t="shared" si="14"/>
        <v>0.2630188249424628</v>
      </c>
      <c r="EI40">
        <f t="shared" si="14"/>
        <v>0.24765554455819241</v>
      </c>
      <c r="EJ40">
        <f t="shared" si="14"/>
        <v>0.2327148068549323</v>
      </c>
      <c r="EK40">
        <f t="shared" si="14"/>
        <v>0.2182354471075308</v>
      </c>
      <c r="EL40">
        <f t="shared" si="14"/>
        <v>0.20425032433171958</v>
      </c>
      <c r="EM40">
        <f t="shared" si="14"/>
        <v>0.19078646851872957</v>
      </c>
      <c r="EN40">
        <f t="shared" si="14"/>
        <v>0.1778652866907374</v>
      </c>
      <c r="EO40">
        <f t="shared" si="14"/>
        <v>0.16550281924252325</v>
      </c>
      <c r="EP40">
        <f t="shared" si="14"/>
        <v>0.15371003803052702</v>
      </c>
      <c r="EQ40">
        <f t="shared" si="14"/>
        <v>0.1424931778417925</v>
      </c>
      <c r="ER40">
        <f t="shared" si="14"/>
        <v>0.1318540931941035</v>
      </c>
      <c r="ES40">
        <f t="shared" si="14"/>
        <v>0.12179063285739328</v>
      </c>
      <c r="ET40">
        <f t="shared" si="14"/>
        <v>0.1122970250189842</v>
      </c>
      <c r="EU40">
        <f t="shared" si="14"/>
        <v>0.10336426661703779</v>
      </c>
      <c r="EV40">
        <f t="shared" si="14"/>
        <v>0.09498051101564603</v>
      </c>
      <c r="EW40">
        <f t="shared" si="14"/>
        <v>0.08713144887167393</v>
      </c>
      <c r="EX40">
        <f t="shared" si="14"/>
        <v>0.07980067773059772</v>
      </c>
      <c r="EY40">
        <f t="shared" si="14"/>
        <v>0.07297005657152274</v>
      </c>
      <c r="EZ40">
        <f t="shared" si="14"/>
        <v>0.06662004218793653</v>
      </c>
      <c r="FA40">
        <f t="shared" si="14"/>
        <v>0.06073000493032347</v>
      </c>
      <c r="FB40">
        <f t="shared" si="14"/>
        <v>0.05527852194133117</v>
      </c>
      <c r="FC40">
        <f t="shared" si="14"/>
        <v>0.05024364657721915</v>
      </c>
      <c r="FD40">
        <f t="shared" si="14"/>
        <v>0.04560315322603143</v>
      </c>
      <c r="FE40">
        <f t="shared" si="14"/>
        <v>0.04133475719987597</v>
      </c>
      <c r="FF40">
        <f t="shared" si="14"/>
        <v>0.037416309793753474</v>
      </c>
      <c r="FG40">
        <f t="shared" si="14"/>
        <v>0.03382596896565081</v>
      </c>
      <c r="FH40">
        <f t="shared" si="14"/>
        <v>0.03054234640214885</v>
      </c>
      <c r="FI40">
        <f t="shared" si="14"/>
        <v>0.02754463199166395</v>
      </c>
      <c r="FJ40">
        <f t="shared" si="14"/>
        <v>0.02481269693545288</v>
      </c>
      <c r="FK40">
        <f t="shared" si="14"/>
        <v>0.02232717688720807</v>
      </c>
      <c r="FL40">
        <f t="shared" si="14"/>
        <v>0.02006953662854317</v>
      </c>
      <c r="FM40">
        <f t="shared" si="14"/>
        <v>0.018022117863513595</v>
      </c>
      <c r="FN40">
        <f t="shared" si="14"/>
        <v>0.01616817175440881</v>
      </c>
      <c r="FO40">
        <f t="shared" si="14"/>
        <v>0.014491877827576268</v>
      </c>
      <c r="FP40">
        <f t="shared" si="14"/>
        <v>0.012978350856207195</v>
      </c>
      <c r="FQ40">
        <f t="shared" si="14"/>
        <v>0.011613637281158535</v>
      </c>
      <c r="FR40">
        <f t="shared" si="14"/>
        <v>0.01038470266516611</v>
      </c>
      <c r="FS40">
        <f t="shared" si="14"/>
        <v>0.009279411594283457</v>
      </c>
      <c r="FT40">
        <f t="shared" si="14"/>
        <v>0.008286501346857721</v>
      </c>
      <c r="FU40">
        <f t="shared" si="14"/>
        <v>0.007395550548367231</v>
      </c>
      <c r="FV40">
        <f t="shared" si="14"/>
        <v>0.0065969439231676015</v>
      </c>
      <c r="FW40">
        <f t="shared" si="14"/>
        <v>0.005881834144475097</v>
      </c>
      <c r="FX40">
        <f t="shared" si="14"/>
        <v>0.005242101674211168</v>
      </c>
      <c r="FY40">
        <f t="shared" si="14"/>
        <v>0.004670313376738499</v>
      </c>
      <c r="FZ40">
        <f t="shared" si="14"/>
        <v>0.004159680586729299</v>
      </c>
      <c r="GA40">
        <f t="shared" si="14"/>
        <v>0.0037040172128062297</v>
      </c>
      <c r="GB40">
        <f t="shared" si="14"/>
        <v>0.003297698366199136</v>
      </c>
      <c r="GC40">
        <f t="shared" si="14"/>
        <v>0.0029356199182204484</v>
      </c>
      <c r="GD40">
        <f t="shared" si="14"/>
        <v>0.0026131593122914855</v>
      </c>
      <c r="GE40">
        <f t="shared" si="14"/>
        <v>0.0023261378858437276</v>
      </c>
      <c r="GF40">
        <f t="shared" si="14"/>
        <v>0.0020707848946308204</v>
      </c>
      <c r="GG40">
        <f t="shared" si="14"/>
        <v>0.0018437033767180937</v>
      </c>
      <c r="GH40">
        <f t="shared" si="14"/>
        <v>0.0016418379453749053</v>
      </c>
      <c r="GI40">
        <f t="shared" si="14"/>
        <v>0.0014624445589005888</v>
      </c>
      <c r="GJ40">
        <f t="shared" si="14"/>
        <v>0.0013030622806141947</v>
      </c>
      <c r="GK40">
        <f t="shared" si="14"/>
        <v>0.0011614870133225357</v>
      </c>
      <c r="GL40">
        <f t="shared" si="14"/>
        <v>0.0010357471690221195</v>
      </c>
      <c r="GM40">
        <f aca="true" t="shared" si="15" ref="GM40:IR40">NORMSDIST(-(SQRT(Correl)*GM35+nd2)/SQRT(1-Correl))*NORMSDIST((SQRT(Correl)*GM35-Threshold)/SQRT(1-Correl))</f>
        <v>0.0009240812158273789</v>
      </c>
      <c r="GN40">
        <f t="shared" si="15"/>
        <v>0.0008249170296114763</v>
      </c>
      <c r="GO40">
        <f t="shared" si="15"/>
        <v>0.0007368529670919268</v>
      </c>
      <c r="GP40">
        <f t="shared" si="15"/>
        <v>0.0006586405695132457</v>
      </c>
      <c r="GQ40">
        <f t="shared" si="15"/>
        <v>0.0005891688013392412</v>
      </c>
      <c r="GR40">
        <f t="shared" si="15"/>
        <v>0.0005274497258368053</v>
      </c>
      <c r="GS40">
        <f t="shared" si="15"/>
        <v>0.0004726055189443974</v>
      </c>
      <c r="GT40">
        <f t="shared" si="15"/>
        <v>0.0004238567237439541</v>
      </c>
      <c r="GU40">
        <f t="shared" si="15"/>
        <v>0.0003805116502241085</v>
      </c>
      <c r="GV40">
        <f t="shared" si="15"/>
        <v>0.0003419568281144086</v>
      </c>
      <c r="GW40">
        <f t="shared" si="15"/>
        <v>0.00030764842462967023</v>
      </c>
      <c r="GX40">
        <f t="shared" si="15"/>
        <v>0.00027710454334094105</v>
      </c>
      <c r="GY40">
        <f t="shared" si="15"/>
        <v>0.00024989832524319183</v>
      </c>
      <c r="GZ40">
        <f t="shared" si="15"/>
        <v>0.0002256517780669177</v>
      </c>
      <c r="HA40">
        <f t="shared" si="15"/>
        <v>0.0002040302649458891</v>
      </c>
      <c r="HB40">
        <f t="shared" si="15"/>
        <v>0.00018473758863593668</v>
      </c>
      <c r="HC40">
        <f t="shared" si="15"/>
        <v>0.00016751161240335927</v>
      </c>
      <c r="HD40">
        <f t="shared" si="15"/>
        <v>0.00015212036349778905</v>
      </c>
      <c r="HE40">
        <f t="shared" si="15"/>
        <v>0.00013835856975798766</v>
      </c>
      <c r="HF40">
        <f t="shared" si="15"/>
        <v>0.00012604458420235954</v>
      </c>
      <c r="HG40">
        <f t="shared" si="15"/>
        <v>0.00011501765661747061</v>
      </c>
      <c r="HH40">
        <f t="shared" si="15"/>
        <v>0.00010513551501607143</v>
      </c>
      <c r="HI40">
        <f t="shared" si="15"/>
        <v>9.627222329301506E-05</v>
      </c>
      <c r="HJ40">
        <f t="shared" si="15"/>
        <v>8.831628493949924E-05</v>
      </c>
      <c r="HK40">
        <f t="shared" si="15"/>
        <v>8.116896546625292E-05</v>
      </c>
      <c r="HL40">
        <f t="shared" si="15"/>
        <v>7.474280919605773E-05</v>
      </c>
      <c r="HM40">
        <f t="shared" si="15"/>
        <v>6.896032848432113E-05</v>
      </c>
      <c r="HN40">
        <f t="shared" si="15"/>
        <v>6.37528458365624E-05</v>
      </c>
      <c r="HO40">
        <f t="shared" si="15"/>
        <v>5.9059471471451755E-05</v>
      </c>
      <c r="HP40">
        <f t="shared" si="15"/>
        <v>5.48262007346957E-05</v>
      </c>
      <c r="HQ40">
        <f t="shared" si="15"/>
        <v>5.1005117553458514E-05</v>
      </c>
      <c r="HR40">
        <f t="shared" si="15"/>
        <v>4.7553691635973174E-05</v>
      </c>
      <c r="HS40">
        <f t="shared" si="15"/>
        <v>4.443415847654031E-05</v>
      </c>
      <c r="HT40">
        <f t="shared" si="15"/>
        <v>4.1612972477974146E-05</v>
      </c>
      <c r="HU40">
        <f t="shared" si="15"/>
        <v>3.9060324713676895E-05</v>
      </c>
      <c r="HV40">
        <f t="shared" si="15"/>
        <v>3.674971758269991E-05</v>
      </c>
      <c r="HW40">
        <f t="shared" si="15"/>
        <v>3.465758987679261E-05</v>
      </c>
      <c r="HX40">
        <f t="shared" si="15"/>
        <v>3.27629860721958E-05</v>
      </c>
      <c r="HY40">
        <f t="shared" si="15"/>
        <v>3.104726492702618E-05</v>
      </c>
      <c r="HZ40">
        <f t="shared" si="15"/>
        <v>2.949384255901812E-05</v>
      </c>
      <c r="IA40">
        <f t="shared" si="15"/>
        <v>2.8087965993732793E-05</v>
      </c>
      <c r="IB40">
        <f t="shared" si="15"/>
        <v>2.6816513704250242E-05</v>
      </c>
      <c r="IC40">
        <f t="shared" si="15"/>
        <v>2.5667819915156115E-05</v>
      </c>
      <c r="ID40">
        <f t="shared" si="15"/>
        <v>2.4631519928911616E-05</v>
      </c>
      <c r="IE40">
        <f t="shared" si="15"/>
        <v>2.3698414056878796E-05</v>
      </c>
      <c r="IF40">
        <f t="shared" si="15"/>
        <v>2.2860348080997397E-05</v>
      </c>
      <c r="IG40">
        <f t="shared" si="15"/>
        <v>2.2110108294011044E-05</v>
      </c>
      <c r="IH40">
        <f t="shared" si="15"/>
        <v>2.144132950819969E-05</v>
      </c>
      <c r="II40">
        <f t="shared" si="15"/>
        <v>2.0848414753421146E-05</v>
      </c>
      <c r="IJ40">
        <f t="shared" si="15"/>
        <v>2.0326465183869698E-05</v>
      </c>
      <c r="IK40">
        <f t="shared" si="15"/>
        <v>1.9871219303820228E-05</v>
      </c>
      <c r="IL40">
        <f t="shared" si="15"/>
        <v>1.9479000556123575E-05</v>
      </c>
      <c r="IM40">
        <f t="shared" si="15"/>
        <v>1.914667243112769E-05</v>
      </c>
      <c r="IN40">
        <f t="shared" si="15"/>
        <v>1.8871600320534273E-05</v>
      </c>
      <c r="IO40">
        <f t="shared" si="15"/>
        <v>1.8651619779238698E-05</v>
      </c>
      <c r="IP40">
        <f t="shared" si="15"/>
        <v>1.848501022082179E-05</v>
      </c>
      <c r="IQ40">
        <f t="shared" si="15"/>
        <v>1.837047244997102E-05</v>
      </c>
      <c r="IR40">
        <f t="shared" si="15"/>
        <v>1.8307093581657258E-05</v>
      </c>
    </row>
    <row r="41" spans="2:26" ht="12.75">
      <c r="B41" s="22"/>
      <c r="C41" s="23"/>
      <c r="D41" s="40"/>
      <c r="E41" s="22"/>
      <c r="F41" s="15"/>
      <c r="G41" s="15"/>
      <c r="H41" s="40"/>
      <c r="I41" s="40"/>
      <c r="J41" s="25"/>
      <c r="K41" s="29"/>
      <c r="L41" s="29"/>
      <c r="M41" s="40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3:26" ht="12.75">
      <c r="C42" t="s">
        <v>28</v>
      </c>
      <c r="D42" t="s">
        <v>29</v>
      </c>
      <c r="E42" s="22"/>
      <c r="F42" s="15"/>
      <c r="G42" s="15"/>
      <c r="H42" s="40"/>
      <c r="I42" s="40"/>
      <c r="J42" s="25"/>
      <c r="K42" s="29"/>
      <c r="L42" s="29"/>
      <c r="M42" s="40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2:26" ht="12.75">
      <c r="B43" s="22" t="s">
        <v>26</v>
      </c>
      <c r="C43" s="54">
        <f>SUMPRODUCT(C36:IR36,C37:IR37)</f>
        <v>0.6177979982000568</v>
      </c>
      <c r="D43" s="54">
        <f>SUMPRODUCT(C36:IR36,C39:IR39)</f>
        <v>0.3254844597018015</v>
      </c>
      <c r="E43" s="22"/>
      <c r="F43" s="15"/>
      <c r="G43" s="15"/>
      <c r="H43" s="40"/>
      <c r="I43" s="40"/>
      <c r="J43" s="25"/>
      <c r="K43" s="29"/>
      <c r="L43" s="29"/>
      <c r="M43" s="40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2:26" ht="12.75">
      <c r="B44" s="22" t="s">
        <v>27</v>
      </c>
      <c r="C44" s="54">
        <f>SUMPRODUCT(C36:IR36,C38:IR38)</f>
        <v>0.5201805742301978</v>
      </c>
      <c r="D44" s="54">
        <f>SUMPRODUCT(C36:IR36,C40:IR40)</f>
        <v>0.4084609498129102</v>
      </c>
      <c r="E44" s="22"/>
      <c r="F44" s="15"/>
      <c r="G44" s="15"/>
      <c r="H44" s="40"/>
      <c r="I44" s="40"/>
      <c r="J44" s="25"/>
      <c r="K44" s="29"/>
      <c r="L44" s="29"/>
      <c r="M44" s="40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6:26" ht="12.75">
      <c r="F45" s="15"/>
      <c r="G45" s="15"/>
      <c r="H45" s="40"/>
      <c r="I45" s="40"/>
      <c r="J45" s="25"/>
      <c r="K45" s="29"/>
      <c r="L45" s="29"/>
      <c r="M45" s="40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6:26" ht="12.75">
      <c r="F46" s="15"/>
      <c r="G46" s="15"/>
      <c r="H46" s="40"/>
      <c r="I46" s="40"/>
      <c r="J46" s="25"/>
      <c r="K46" s="29"/>
      <c r="L46" s="29"/>
      <c r="M46" s="40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6:26" ht="12.75">
      <c r="F47" s="15"/>
      <c r="G47" s="15"/>
      <c r="H47" s="40"/>
      <c r="I47" s="40"/>
      <c r="J47" s="25"/>
      <c r="K47" s="29"/>
      <c r="L47" s="29"/>
      <c r="M47" s="40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6:26" ht="12.75">
      <c r="F48" s="15"/>
      <c r="G48" s="15"/>
      <c r="H48" s="40"/>
      <c r="I48" s="40"/>
      <c r="J48" s="25"/>
      <c r="K48" s="29"/>
      <c r="L48" s="29"/>
      <c r="M48" s="40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6:26" ht="12.75">
      <c r="F49" s="15"/>
      <c r="G49" s="15"/>
      <c r="H49" s="40"/>
      <c r="I49" s="40"/>
      <c r="J49" s="25"/>
      <c r="K49" s="29"/>
      <c r="L49" s="29"/>
      <c r="M49" s="40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6:26" ht="12.75">
      <c r="F50" s="15"/>
      <c r="G50" s="15"/>
      <c r="H50" s="40"/>
      <c r="I50" s="40"/>
      <c r="J50" s="25"/>
      <c r="K50" s="29"/>
      <c r="L50" s="29"/>
      <c r="M50" s="40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6:26" ht="12.75">
      <c r="F51" s="15"/>
      <c r="G51" s="15"/>
      <c r="H51" s="40"/>
      <c r="I51" s="40"/>
      <c r="J51" s="25"/>
      <c r="K51" s="29"/>
      <c r="L51" s="29"/>
      <c r="M51" s="40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6:26" ht="12.75">
      <c r="F52" s="15"/>
      <c r="G52" s="15"/>
      <c r="H52" s="40"/>
      <c r="I52" s="40"/>
      <c r="J52" s="25"/>
      <c r="K52" s="29"/>
      <c r="L52" s="29"/>
      <c r="M52" s="40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6:26" ht="12.75">
      <c r="F53" s="15"/>
      <c r="G53" s="15"/>
      <c r="H53" s="40"/>
      <c r="I53" s="40"/>
      <c r="J53" s="25"/>
      <c r="K53" s="29"/>
      <c r="L53" s="29"/>
      <c r="M53" s="40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6:26" ht="12.75">
      <c r="F54" s="15"/>
      <c r="G54" s="15"/>
      <c r="H54" s="40"/>
      <c r="I54" s="40"/>
      <c r="J54" s="25"/>
      <c r="K54" s="29"/>
      <c r="L54" s="29"/>
      <c r="M54" s="40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6:26" ht="12.75">
      <c r="F55" s="15"/>
      <c r="G55" s="15"/>
      <c r="H55" s="40"/>
      <c r="I55" s="40"/>
      <c r="J55" s="25"/>
      <c r="K55" s="29"/>
      <c r="L55" s="29"/>
      <c r="M55" s="40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6:26" ht="12.75">
      <c r="F56" s="15"/>
      <c r="G56" s="15"/>
      <c r="H56" s="40"/>
      <c r="I56" s="40"/>
      <c r="J56" s="25"/>
      <c r="K56" s="29"/>
      <c r="L56" s="29"/>
      <c r="M56" s="40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6:26" ht="12.75">
      <c r="F57" s="15"/>
      <c r="G57" s="15"/>
      <c r="H57" s="40"/>
      <c r="I57" s="40"/>
      <c r="J57" s="25"/>
      <c r="K57" s="29"/>
      <c r="L57" s="29"/>
      <c r="M57" s="40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6:26" ht="12.75">
      <c r="F58" s="15"/>
      <c r="G58" s="15"/>
      <c r="H58" s="40"/>
      <c r="I58" s="40"/>
      <c r="J58" s="25"/>
      <c r="K58" s="29"/>
      <c r="L58" s="29"/>
      <c r="M58" s="40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6:26" ht="12.75">
      <c r="F59" s="15"/>
      <c r="G59" s="15"/>
      <c r="H59" s="40"/>
      <c r="I59" s="40"/>
      <c r="J59" s="25"/>
      <c r="K59" s="29"/>
      <c r="L59" s="29"/>
      <c r="M59" s="40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6:26" ht="12.75">
      <c r="F60" s="15"/>
      <c r="G60" s="15"/>
      <c r="H60" s="40"/>
      <c r="I60" s="40"/>
      <c r="J60" s="25"/>
      <c r="K60" s="29"/>
      <c r="L60" s="29"/>
      <c r="M60" s="40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6:26" ht="12.75">
      <c r="F61" s="15"/>
      <c r="G61" s="15"/>
      <c r="H61" s="40"/>
      <c r="I61" s="40"/>
      <c r="J61" s="25"/>
      <c r="K61" s="29"/>
      <c r="L61" s="29"/>
      <c r="M61" s="40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6:26" ht="12.75">
      <c r="F62" s="5"/>
      <c r="G62" s="25"/>
      <c r="H62" s="5"/>
      <c r="I62" s="5"/>
      <c r="J62" s="5"/>
      <c r="K62" s="5"/>
      <c r="L62" s="24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6:26" ht="12.75">
      <c r="F63" s="5"/>
      <c r="G63" s="2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6:26" ht="12.75">
      <c r="F64" s="5"/>
      <c r="G64" s="2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6:26" ht="12.75">
      <c r="F65" s="5"/>
      <c r="G65" s="2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6:26" ht="12.75">
      <c r="F66" s="5"/>
      <c r="G66" s="2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6:26" ht="12.75">
      <c r="F67" s="5"/>
      <c r="G67" s="2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6:26" ht="12.75">
      <c r="F68" s="5"/>
      <c r="G68" s="2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6:26" ht="12.75">
      <c r="F69" s="5"/>
      <c r="G69" s="2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6:26" ht="12.75">
      <c r="F70" s="5"/>
      <c r="G70" s="2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6:26" ht="12.75">
      <c r="F71" s="5"/>
      <c r="G71" s="2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6:26" ht="12.75">
      <c r="F72" s="5"/>
      <c r="G72" s="2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6:26" ht="12.75">
      <c r="F73" s="5"/>
      <c r="G73" s="2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6:26" ht="12.75">
      <c r="F74" s="5"/>
      <c r="G74" s="2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6:26" ht="12.75">
      <c r="F75" s="5"/>
      <c r="G75" s="2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6:26" ht="12.75">
      <c r="F76" s="5"/>
      <c r="G76" s="2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6:26" ht="12.75">
      <c r="F77" s="5"/>
      <c r="G77" s="2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6:26" ht="12.75">
      <c r="F78" s="5"/>
      <c r="G78" s="2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6:26" ht="12.75">
      <c r="F79" s="5"/>
      <c r="G79" s="2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6:26" ht="12.75">
      <c r="F80" s="5"/>
      <c r="G80" s="2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6:26" ht="12.75">
      <c r="F81" s="5"/>
      <c r="G81" s="2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6:26" ht="12.75">
      <c r="F82" s="5"/>
      <c r="G82" s="2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6:26" ht="12.75">
      <c r="F83" s="5"/>
      <c r="G83" s="2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6:26" ht="12.75">
      <c r="F84" s="5"/>
      <c r="G84" s="2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6:26" ht="12.75">
      <c r="F85" s="5"/>
      <c r="G85" s="2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6:26" ht="12.75">
      <c r="F86" s="5"/>
      <c r="G86" s="2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6:26" ht="12.75">
      <c r="F87" s="5"/>
      <c r="G87" s="2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6:26" ht="12.75">
      <c r="F88" s="5"/>
      <c r="G88" s="2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6:26" ht="12.75">
      <c r="F89" s="5"/>
      <c r="G89" s="2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6:26" ht="12.75">
      <c r="F90" s="5"/>
      <c r="G90" s="2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6:26" ht="12.75">
      <c r="F91" s="5"/>
      <c r="G91" s="2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6:26" ht="12.75">
      <c r="F92" s="5"/>
      <c r="G92" s="2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6:26" ht="12.75">
      <c r="F93" s="5"/>
      <c r="G93" s="2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6:26" ht="12.75">
      <c r="F94" s="5"/>
      <c r="G94" s="2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6:26" ht="12.75">
      <c r="F95" s="5"/>
      <c r="G95" s="2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6:26" ht="12.75">
      <c r="F96" s="5"/>
      <c r="G96" s="2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6:26" ht="12.75">
      <c r="F97" s="5"/>
      <c r="G97" s="2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6:26" ht="12.75">
      <c r="F98" s="5"/>
      <c r="G98" s="2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6:26" ht="12.75">
      <c r="F99" s="5"/>
      <c r="G99" s="2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6:26" ht="12.75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6:26" ht="12.75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6:26" ht="12.75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6:26" ht="12.75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6:26" ht="12.75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6:26" ht="12.75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6:18" ht="12.75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6:18" ht="12.75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6:18" ht="12.75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6:18" ht="12.75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6:18" ht="12.75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6:18" ht="12.75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6:18" ht="12.75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6:18" ht="12.75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6:18" ht="12.75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6:18" ht="12.75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6:18" ht="12.75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6:18" ht="12.75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6:18" ht="12.75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6:18" ht="12.75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6:18" ht="12.75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6:18" ht="12.75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6:18" ht="12.75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6:18" ht="12.75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6:18" ht="12.75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6:18" ht="12.75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6:18" ht="12.75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6:18" ht="12.75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</row>
    <row r="128" spans="6:18" ht="12.75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6:18" ht="12.75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6:18" ht="12.75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6:18" ht="12.75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</row>
    <row r="132" spans="6:18" ht="12.75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6:18" ht="12.75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6:18" ht="12.75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6:18" ht="12.75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spans="6:18" ht="12.75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 spans="6:18" ht="12.75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6:18" ht="12.75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6:18" ht="12.75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6:18" ht="12.75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6:18" ht="12.75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</sheetData>
  <sheetProtection/>
  <mergeCells count="2">
    <mergeCell ref="B9:C9"/>
    <mergeCell ref="E9:F9"/>
  </mergeCells>
  <printOptions/>
  <pageMargins left="0.75" right="0.75" top="1" bottom="1" header="0.5" footer="0.5"/>
  <pageSetup horizontalDpi="200" verticalDpi="2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/>
  <dimension ref="B1:T355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D27" sqref="D27"/>
    </sheetView>
  </sheetViews>
  <sheetFormatPr defaultColWidth="9.140625" defaultRowHeight="12.75"/>
  <cols>
    <col min="2" max="2" width="28.28125" style="0" customWidth="1"/>
    <col min="3" max="3" width="11.421875" style="0" customWidth="1"/>
    <col min="4" max="4" width="9.7109375" style="0" customWidth="1"/>
    <col min="10" max="10" width="14.8515625" style="0" bestFit="1" customWidth="1"/>
    <col min="11" max="11" width="13.57421875" style="0" bestFit="1" customWidth="1"/>
  </cols>
  <sheetData>
    <row r="1" spans="2:16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9" ht="21" thickBot="1">
      <c r="B9" s="56"/>
    </row>
    <row r="10" spans="2:3" ht="13.5" thickBot="1">
      <c r="B10" s="57" t="s">
        <v>37</v>
      </c>
      <c r="C10" s="58"/>
    </row>
    <row r="11" spans="2:3" ht="12.75">
      <c r="B11" s="2" t="s">
        <v>38</v>
      </c>
      <c r="C11" s="59">
        <v>120</v>
      </c>
    </row>
    <row r="12" spans="2:3" ht="12.75">
      <c r="B12" s="3" t="s">
        <v>39</v>
      </c>
      <c r="C12" s="60">
        <v>240</v>
      </c>
    </row>
    <row r="13" spans="2:20" ht="12.75">
      <c r="B13" s="3" t="s">
        <v>4</v>
      </c>
      <c r="C13" s="13">
        <v>0.5</v>
      </c>
      <c r="D13" s="61"/>
      <c r="H13" t="s">
        <v>40</v>
      </c>
      <c r="I13" t="s">
        <v>41</v>
      </c>
      <c r="K13" t="s">
        <v>42</v>
      </c>
      <c r="L13" t="s">
        <v>43</v>
      </c>
      <c r="S13" s="97">
        <v>0</v>
      </c>
      <c r="T13">
        <v>241.1290497766349</v>
      </c>
    </row>
    <row r="14" spans="2:20" ht="12.75">
      <c r="B14" s="3" t="s">
        <v>44</v>
      </c>
      <c r="C14" s="13">
        <v>0.4</v>
      </c>
      <c r="D14" s="62"/>
      <c r="G14" s="73">
        <v>1E-06</v>
      </c>
      <c r="H14" s="96">
        <f>EXP(-SpreadRef*G14/(1-Recovery))</f>
        <v>0.9998000199986667</v>
      </c>
      <c r="I14" s="96">
        <f>EXP(-CntrptySpread*G14/(1-Recovery))</f>
        <v>0.9996000799893344</v>
      </c>
      <c r="S14" s="97">
        <f aca="true" t="shared" si="0" ref="S14:S22">S13+10%</f>
        <v>0.1</v>
      </c>
      <c r="T14">
        <v>237.4376075253937</v>
      </c>
    </row>
    <row r="15" spans="2:20" ht="13.5" thickBot="1">
      <c r="B15" s="4" t="s">
        <v>45</v>
      </c>
      <c r="C15" s="64">
        <v>5</v>
      </c>
      <c r="G15">
        <v>0.05</v>
      </c>
      <c r="H15" s="96">
        <f>EXP(-SpreadRef*G15/(1-Recovery)/10000)</f>
        <v>0.999000499833375</v>
      </c>
      <c r="I15" s="96">
        <f>EXP(-CntrptySpread*G15/(1-Recovery)/10000)</f>
        <v>0.9980019986673331</v>
      </c>
      <c r="J15" s="96">
        <f>BivN(NORMSINV(H15),NORMSINV(I15),CopulaCorrelation)</f>
        <v>0.9970886697727495</v>
      </c>
      <c r="K15" s="55">
        <f>(BivN(NORMSINV(H14),NORMSINV(I15),CopulaCorrelation)-BivN(NORMSINV(H15),NORMSINV(I15),CopulaCorrelation))</f>
        <v>0.0007393288012594867</v>
      </c>
      <c r="L15" s="96"/>
      <c r="S15" s="97">
        <f t="shared" si="0"/>
        <v>0.2</v>
      </c>
      <c r="T15">
        <v>233.41733460156303</v>
      </c>
    </row>
    <row r="16" spans="7:20" ht="13.5" thickBot="1">
      <c r="G16" s="73">
        <f>G15+0.05</f>
        <v>0.1</v>
      </c>
      <c r="H16" s="96">
        <f aca="true" t="shared" si="1" ref="H16:H79">EXP(-SpreadRef*G16/(1-Recovery)/10000)</f>
        <v>0.9980019986673331</v>
      </c>
      <c r="I16" s="96">
        <f aca="true" t="shared" si="2" ref="I16:I79">EXP(-CntrptySpread*G16/(1-Recovery)/10000)</f>
        <v>0.9960079893439915</v>
      </c>
      <c r="J16" s="96">
        <f>BivN(NORMSINV(H16),NORMSINV(I16),CopulaCorrelation)</f>
        <v>0.9942330465742636</v>
      </c>
      <c r="K16" s="55">
        <f>(BivN(NORMSINV(H15),NORMSINV(I16),CopulaCorrelation)-BivN(NORMSINV(H16),NORMSINV(I16),CopulaCorrelation))</f>
        <v>0.000909469454747458</v>
      </c>
      <c r="L16" s="96"/>
      <c r="S16" s="97">
        <f t="shared" si="0"/>
        <v>0.30000000000000004</v>
      </c>
      <c r="T16">
        <v>229.10463657333486</v>
      </c>
    </row>
    <row r="17" spans="2:20" ht="12.75">
      <c r="B17" s="2" t="s">
        <v>46</v>
      </c>
      <c r="C17" s="66">
        <f>1-EXP(-Maturity*SpreadRef/(1-Recovery)/10000)</f>
        <v>0.09516258196404048</v>
      </c>
      <c r="G17" s="73">
        <f aca="true" t="shared" si="3" ref="G17:G80">G16+0.05</f>
        <v>0.15000000000000002</v>
      </c>
      <c r="H17" s="96">
        <f t="shared" si="1"/>
        <v>0.997004495503373</v>
      </c>
      <c r="I17" s="96">
        <f t="shared" si="2"/>
        <v>0.9940179640539353</v>
      </c>
      <c r="J17" s="96">
        <f>BivN(NORMSINV(H17),NORMSINV(I17),CopulaCorrelation)</f>
        <v>0.9914117970804902</v>
      </c>
      <c r="K17" s="55">
        <f>(BivN(NORMSINV(H16),NORMSINV(I17),CopulaCorrelation)-BivN(NORMSINV(H17),NORMSINV(I17),CopulaCorrelation))</f>
        <v>0.0008974575230725756</v>
      </c>
      <c r="L17" s="96"/>
      <c r="S17" s="97">
        <f t="shared" si="0"/>
        <v>0.4</v>
      </c>
      <c r="T17">
        <v>224.54410803563397</v>
      </c>
    </row>
    <row r="18" spans="2:20" ht="12.75">
      <c r="B18" s="3" t="s">
        <v>47</v>
      </c>
      <c r="C18" s="67">
        <f>1-EXP(-Maturity*CntrptySpread/(1-Recovery)/10000)</f>
        <v>0.18126924692201818</v>
      </c>
      <c r="G18" s="73">
        <f t="shared" si="3"/>
        <v>0.2</v>
      </c>
      <c r="H18" s="96">
        <f t="shared" si="1"/>
        <v>0.9960079893439915</v>
      </c>
      <c r="I18" s="96">
        <f t="shared" si="2"/>
        <v>0.9920319148370607</v>
      </c>
      <c r="J18" s="96">
        <f>BivN(NORMSINV(H18),NORMSINV(I18),CopulaCorrelation)</f>
        <v>0.9886180962666251</v>
      </c>
      <c r="K18" s="55">
        <f>(BivN(NORMSINV(H17),NORMSINV(I18),CopulaCorrelation)-BivN(NORMSINV(H18),NORMSINV(I18),CopulaCorrelation))</f>
        <v>0.0008866575197374882</v>
      </c>
      <c r="L18" s="96"/>
      <c r="S18" s="97">
        <f t="shared" si="0"/>
        <v>0.5</v>
      </c>
      <c r="T18">
        <v>219.80458884822315</v>
      </c>
    </row>
    <row r="19" spans="2:20" ht="12.75">
      <c r="B19" s="3" t="s">
        <v>48</v>
      </c>
      <c r="C19" s="67">
        <f>BivN(NORMSINV(RefDefProb),NORMSINV(CntrptyDefProb),CopulaCorrelation)</f>
        <v>0.04656437927924927</v>
      </c>
      <c r="G19" s="73">
        <f t="shared" si="3"/>
        <v>0.25</v>
      </c>
      <c r="H19" s="96">
        <f t="shared" si="1"/>
        <v>0.9950124791926823</v>
      </c>
      <c r="I19" s="96">
        <f t="shared" si="2"/>
        <v>0.9900498337491681</v>
      </c>
      <c r="J19" s="96">
        <f>BivN(NORMSINV(H19),NORMSINV(I19),CopulaCorrelation)</f>
        <v>0.9858481605356473</v>
      </c>
      <c r="K19" s="55">
        <f>(BivN(NORMSINV(H18),NORMSINV(I19),CopulaCorrelation)-BivN(NORMSINV(H19),NORMSINV(I19),CopulaCorrelation))</f>
        <v>0.0008769508008519278</v>
      </c>
      <c r="L19" s="96">
        <f>J19</f>
        <v>0.9858481605356473</v>
      </c>
      <c r="S19" s="97">
        <f t="shared" si="0"/>
        <v>0.6</v>
      </c>
      <c r="T19">
        <v>215.0174353309421</v>
      </c>
    </row>
    <row r="20" spans="2:20" ht="12.75">
      <c r="B20" s="3" t="s">
        <v>49</v>
      </c>
      <c r="C20" s="67">
        <f>BivN(-NORMSINV(RefDefProb),-NORMSINV(CntrptyDefProb),CopulaCorrelation)</f>
        <v>0.7701325503931905</v>
      </c>
      <c r="G20" s="73">
        <f t="shared" si="3"/>
        <v>0.3</v>
      </c>
      <c r="H20" s="96">
        <f t="shared" si="1"/>
        <v>0.9940179640539353</v>
      </c>
      <c r="I20" s="96">
        <f t="shared" si="2"/>
        <v>0.9880717128619305</v>
      </c>
      <c r="J20" s="96">
        <f>BivN(NORMSINV(H20),NORMSINV(I20),CopulaCorrelation)</f>
        <v>0.9830995049186813</v>
      </c>
      <c r="K20" s="55">
        <f>(BivN(NORMSINV(H19),NORMSINV(I20),CopulaCorrelation)-BivN(NORMSINV(H20),NORMSINV(I20),CopulaCorrelation))</f>
        <v>0.0008681011250122328</v>
      </c>
      <c r="L20" s="96"/>
      <c r="S20" s="97">
        <f t="shared" si="0"/>
        <v>0.7</v>
      </c>
      <c r="T20">
        <v>210.4854657984833</v>
      </c>
    </row>
    <row r="21" spans="2:20" ht="12.75">
      <c r="B21" s="3" t="s">
        <v>50</v>
      </c>
      <c r="C21" s="67">
        <f>BivN(NORMSINV(RefDefProb),-NORMSINV(CntrptyDefProb),-CopulaCorrelation)</f>
        <v>0.0485982026847912</v>
      </c>
      <c r="G21" s="73">
        <f t="shared" si="3"/>
        <v>0.35</v>
      </c>
      <c r="H21" s="96">
        <f t="shared" si="1"/>
        <v>0.9930244429332351</v>
      </c>
      <c r="I21" s="96">
        <f t="shared" si="2"/>
        <v>0.9860975442628619</v>
      </c>
      <c r="J21" s="96">
        <f>BivN(NORMSINV(H21),NORMSINV(I21),CopulaCorrelation)</f>
        <v>0.9803703402133966</v>
      </c>
      <c r="K21" s="55">
        <f>(BivN(NORMSINV(H20),NORMSINV(I21),CopulaCorrelation)-BivN(NORMSINV(H21),NORMSINV(I21),CopulaCorrelation))</f>
        <v>0.0008599295649912575</v>
      </c>
      <c r="L21" s="96"/>
      <c r="S21" s="97">
        <f t="shared" si="0"/>
        <v>0.7999999999999999</v>
      </c>
      <c r="T21">
        <v>207.07560292558537</v>
      </c>
    </row>
    <row r="22" spans="2:20" ht="13.5" thickBot="1">
      <c r="B22" s="4" t="s">
        <v>51</v>
      </c>
      <c r="C22" s="68">
        <f>BivN(-NORMSINV(RefDefProb),+NORMSINV(CntrptyDefProb),-CopulaCorrelation)</f>
        <v>0.13470486764276898</v>
      </c>
      <c r="G22" s="73">
        <f t="shared" si="3"/>
        <v>0.39999999999999997</v>
      </c>
      <c r="H22" s="96">
        <f t="shared" si="1"/>
        <v>0.9920319148370607</v>
      </c>
      <c r="I22" s="96">
        <f t="shared" si="2"/>
        <v>0.9841273200552851</v>
      </c>
      <c r="J22" s="96">
        <f>BivN(NORMSINV(H22),NORMSINV(I22),CopulaCorrelation)</f>
        <v>0.9776593003785438</v>
      </c>
      <c r="K22" s="55">
        <f>(BivN(NORMSINV(H21),NORMSINV(I22),CopulaCorrelation)-BivN(NORMSINV(H22),NORMSINV(I22),CopulaCorrelation))</f>
        <v>0.0008523071667532189</v>
      </c>
      <c r="L22" s="96"/>
      <c r="S22" s="97">
        <f t="shared" si="0"/>
        <v>0.8999999999999999</v>
      </c>
      <c r="T22">
        <v>208.34136694396477</v>
      </c>
    </row>
    <row r="23" spans="7:20" ht="13.5" thickBot="1">
      <c r="G23" s="73">
        <f t="shared" si="3"/>
        <v>0.44999999999999996</v>
      </c>
      <c r="H23" s="96">
        <f t="shared" si="1"/>
        <v>0.9910403787728836</v>
      </c>
      <c r="I23" s="96">
        <f t="shared" si="2"/>
        <v>0.9821610323583008</v>
      </c>
      <c r="J23" s="96">
        <f>BivN(NORMSINV(H23),NORMSINV(I23),CopulaCorrelation)</f>
        <v>0.9749652989077096</v>
      </c>
      <c r="K23" s="55">
        <f>(BivN(NORMSINV(H22),NORMSINV(I23),CopulaCorrelation)-BivN(NORMSINV(H23),NORMSINV(I23),CopulaCorrelation))</f>
        <v>0.0008451394971411563</v>
      </c>
      <c r="L23" s="96"/>
      <c r="S23" s="97">
        <v>0.95</v>
      </c>
      <c r="T23">
        <v>216.34888098947178</v>
      </c>
    </row>
    <row r="24" spans="2:20" ht="13.5" thickBot="1">
      <c r="B24" s="92" t="s">
        <v>70</v>
      </c>
      <c r="C24" s="93"/>
      <c r="G24" s="73">
        <f t="shared" si="3"/>
        <v>0.49999999999999994</v>
      </c>
      <c r="H24" s="96">
        <f t="shared" si="1"/>
        <v>0.9900498337491681</v>
      </c>
      <c r="I24" s="96">
        <f t="shared" si="2"/>
        <v>0.9801986733067553</v>
      </c>
      <c r="J24" s="96">
        <f>BivN(NORMSINV(H24),NORMSINV(I24),CopulaCorrelation)</f>
        <v>0.9722874450936809</v>
      </c>
      <c r="K24" s="55">
        <f>(BivN(NORMSINV(H23),NORMSINV(I24),CopulaCorrelation)-BivN(NORMSINV(H24),NORMSINV(I24),CopulaCorrelation))</f>
        <v>0.0008383556261990499</v>
      </c>
      <c r="L24" s="96">
        <f>J24</f>
        <v>0.9722874450936809</v>
      </c>
      <c r="S24" s="74">
        <v>0.99</v>
      </c>
      <c r="T24">
        <v>236.8299346730766</v>
      </c>
    </row>
    <row r="25" spans="2:20" ht="12.75">
      <c r="B25" s="2" t="s">
        <v>52</v>
      </c>
      <c r="C25" s="69">
        <f>J116/K116*10000</f>
        <v>94.82052404494961</v>
      </c>
      <c r="D25" s="65"/>
      <c r="E25" s="95"/>
      <c r="F25" s="41"/>
      <c r="G25" s="73">
        <f t="shared" si="3"/>
        <v>0.5499999999999999</v>
      </c>
      <c r="H25" s="96">
        <f t="shared" si="1"/>
        <v>0.9890602787753687</v>
      </c>
      <c r="I25" s="96">
        <f t="shared" si="2"/>
        <v>0.97824023505121</v>
      </c>
      <c r="J25" s="96">
        <f>BivN(NORMSINV(H25),NORMSINV(I25),CopulaCorrelation)</f>
        <v>0.9696249915271298</v>
      </c>
      <c r="K25" s="55">
        <f>(BivN(NORMSINV(H24),NORMSINV(I25),CopulaCorrelation)-BivN(NORMSINV(H25),NORMSINV(I25),CopulaCorrelation))</f>
        <v>0.0008319009450983295</v>
      </c>
      <c r="L25" s="96"/>
      <c r="S25" s="98">
        <v>0.995</v>
      </c>
      <c r="T25">
        <v>239.09463754165887</v>
      </c>
    </row>
    <row r="26" spans="2:20" ht="12.75">
      <c r="B26" s="3" t="s">
        <v>53</v>
      </c>
      <c r="C26" s="94">
        <f>SpreadRef-C25</f>
        <v>25.179475955050393</v>
      </c>
      <c r="D26" s="65"/>
      <c r="G26" s="73">
        <f t="shared" si="3"/>
        <v>0.6</v>
      </c>
      <c r="H26" s="96">
        <f t="shared" si="1"/>
        <v>0.9880717128619305</v>
      </c>
      <c r="I26" s="96">
        <f t="shared" si="2"/>
        <v>0.9762857097579093</v>
      </c>
      <c r="J26" s="96">
        <f>BivN(NORMSINV(H26),NORMSINV(I26),CopulaCorrelation)</f>
        <v>0.966977299316834</v>
      </c>
      <c r="K26" s="55">
        <f>(BivN(NORMSINV(H25),NORMSINV(I26),CopulaCorrelation)-BivN(NORMSINV(H26),NORMSINV(I26),CopulaCorrelation))</f>
        <v>0.0008257324747885653</v>
      </c>
      <c r="L26" s="96"/>
      <c r="S26" s="99">
        <v>0.999</v>
      </c>
      <c r="T26">
        <v>239.71920866594206</v>
      </c>
    </row>
    <row r="27" spans="2:20" ht="13.5" thickBot="1">
      <c r="B27" s="70" t="s">
        <v>71</v>
      </c>
      <c r="C27" s="71">
        <f>SpreadRef*(1-0.5*C19/RefDefProb)/(1-CntrptyDefProb/2+C19/3)</f>
        <v>98.00243574295756</v>
      </c>
      <c r="G27" s="73">
        <f t="shared" si="3"/>
        <v>0.65</v>
      </c>
      <c r="H27" s="96">
        <f t="shared" si="1"/>
        <v>0.9870841350202876</v>
      </c>
      <c r="I27" s="96">
        <f t="shared" si="2"/>
        <v>0.9743350896087494</v>
      </c>
      <c r="J27" s="96">
        <f>BivN(NORMSINV(H27),NORMSINV(I27),CopulaCorrelation)</f>
        <v>0.9643438140324216</v>
      </c>
      <c r="K27" s="55">
        <f>(BivN(NORMSINV(H26),NORMSINV(I27),CopulaCorrelation)-BivN(NORMSINV(H27),NORMSINV(I27),CopulaCorrelation))</f>
        <v>0.0008198157344079249</v>
      </c>
      <c r="L27" s="96"/>
      <c r="S27" s="74">
        <v>1</v>
      </c>
      <c r="T27">
        <v>239.87403567358837</v>
      </c>
    </row>
    <row r="28" spans="5:12" ht="12.75">
      <c r="E28" t="s">
        <v>54</v>
      </c>
      <c r="G28" s="73">
        <f t="shared" si="3"/>
        <v>0.7000000000000001</v>
      </c>
      <c r="H28" s="96">
        <f t="shared" si="1"/>
        <v>0.9860975442628619</v>
      </c>
      <c r="I28" s="96">
        <f t="shared" si="2"/>
        <v>0.9723883668012469</v>
      </c>
      <c r="J28" s="96">
        <f>BivN(NORMSINV(H28),NORMSINV(I28),CopulaCorrelation)</f>
        <v>0.9617240484732693</v>
      </c>
      <c r="K28" s="55">
        <f>(BivN(NORMSINV(H27),NORMSINV(I28),CopulaCorrelation)-BivN(NORMSINV(H28),NORMSINV(I28),CopulaCorrelation))</f>
        <v>0.0008141225968616439</v>
      </c>
      <c r="L28" s="96"/>
    </row>
    <row r="29" spans="7:12" ht="12.75">
      <c r="G29" s="73">
        <f t="shared" si="3"/>
        <v>0.7500000000000001</v>
      </c>
      <c r="H29" s="96">
        <f t="shared" si="1"/>
        <v>0.9851119396030626</v>
      </c>
      <c r="I29" s="96">
        <f t="shared" si="2"/>
        <v>0.9704455335485082</v>
      </c>
      <c r="J29" s="96">
        <f>BivN(NORMSINV(H29),NORMSINV(I29),CopulaCorrelation)</f>
        <v>0.9591175699663042</v>
      </c>
      <c r="K29" s="55">
        <f>(BivN(NORMSINV(H28),NORMSINV(I29),CopulaCorrelation)-BivN(NORMSINV(H29),NORMSINV(I29),CopulaCorrelation))</f>
        <v>0.0008086297834171141</v>
      </c>
      <c r="L29" s="96">
        <f>J29</f>
        <v>0.9591175699663042</v>
      </c>
    </row>
    <row r="30" spans="7:12" ht="12.75">
      <c r="G30" s="73">
        <f t="shared" si="3"/>
        <v>0.8000000000000002</v>
      </c>
      <c r="H30" s="96">
        <f t="shared" si="1"/>
        <v>0.9841273200552851</v>
      </c>
      <c r="I30" s="96">
        <f t="shared" si="2"/>
        <v>0.9685065820791976</v>
      </c>
      <c r="J30" s="96">
        <f>BivN(NORMSINV(H30),NORMSINV(I30),CopulaCorrelation)</f>
        <v>0.9565239907732866</v>
      </c>
      <c r="K30" s="55">
        <f>(BivN(NORMSINV(H29),NORMSINV(I30),CopulaCorrelation)-BivN(NORMSINV(H30),NORMSINV(I30),CopulaCorrelation))</f>
        <v>0.0008033177823844051</v>
      </c>
      <c r="L30" s="96"/>
    </row>
    <row r="31" spans="2:12" ht="12.75">
      <c r="B31" s="73">
        <f>C31</f>
        <v>120</v>
      </c>
      <c r="C31" s="73">
        <f>SpreadRef</f>
        <v>120</v>
      </c>
      <c r="G31" s="73">
        <f t="shared" si="3"/>
        <v>0.8500000000000002</v>
      </c>
      <c r="H31" s="96">
        <f t="shared" si="1"/>
        <v>0.9831436846349096</v>
      </c>
      <c r="I31" s="96">
        <f t="shared" si="2"/>
        <v>0.9665715046375066</v>
      </c>
      <c r="J31" s="96">
        <f>BivN(NORMSINV(H31),NORMSINV(I31),CopulaCorrelation)</f>
        <v>0.9539429606956268</v>
      </c>
      <c r="K31" s="55">
        <f>(BivN(NORMSINV(H30),NORMSINV(I31),CopulaCorrelation)-BivN(NORMSINV(H31),NORMSINV(I31),CopulaCorrelation))</f>
        <v>0.0007981700561464633</v>
      </c>
      <c r="L31" s="96"/>
    </row>
    <row r="32" spans="2:12" ht="12.75">
      <c r="B32" s="73">
        <f>C32</f>
        <v>94.82052404494961</v>
      </c>
      <c r="C32" s="73">
        <f>C25</f>
        <v>94.82052404494961</v>
      </c>
      <c r="G32" s="73">
        <f t="shared" si="3"/>
        <v>0.9000000000000002</v>
      </c>
      <c r="H32" s="96">
        <f t="shared" si="1"/>
        <v>0.9821610323583008</v>
      </c>
      <c r="I32" s="96">
        <f t="shared" si="2"/>
        <v>0.964640293483123</v>
      </c>
      <c r="J32" s="96">
        <f>BivN(NORMSINV(H32),NORMSINV(I32),CopulaCorrelation)</f>
        <v>0.9513741612711252</v>
      </c>
      <c r="K32" s="55">
        <f>(BivN(NORMSINV(H31),NORMSINV(I32),CopulaCorrelation)-BivN(NORMSINV(H32),NORMSINV(I32),CopulaCorrelation))</f>
        <v>0.0007931724487071357</v>
      </c>
      <c r="L32" s="96"/>
    </row>
    <row r="33" spans="2:12" ht="12.75">
      <c r="B33" s="74"/>
      <c r="G33" s="73">
        <f t="shared" si="3"/>
        <v>0.9500000000000003</v>
      </c>
      <c r="H33" s="96">
        <f t="shared" si="1"/>
        <v>0.981179362242806</v>
      </c>
      <c r="I33" s="96">
        <f t="shared" si="2"/>
        <v>0.9627129408911995</v>
      </c>
      <c r="J33" s="96">
        <f>BivN(NORMSINV(H33),NORMSINV(I33),CopulaCorrelation)</f>
        <v>0.948817301148871</v>
      </c>
      <c r="K33" s="55">
        <f>(BivN(NORMSINV(H32),NORMSINV(I33),CopulaCorrelation)-BivN(NORMSINV(H33),NORMSINV(I33),CopulaCorrelation))</f>
        <v>0.0007883127355969854</v>
      </c>
      <c r="L33" s="96"/>
    </row>
    <row r="34" spans="2:12" ht="12.75">
      <c r="B34" s="74"/>
      <c r="G34" s="73">
        <f t="shared" si="3"/>
        <v>1.0000000000000002</v>
      </c>
      <c r="H34" s="96">
        <f t="shared" si="1"/>
        <v>0.9801986733067553</v>
      </c>
      <c r="I34" s="96">
        <f t="shared" si="2"/>
        <v>0.9607894391523232</v>
      </c>
      <c r="J34" s="96">
        <f>BivN(NORMSINV(H34),NORMSINV(I34),CopulaCorrelation)</f>
        <v>0.9462721123525575</v>
      </c>
      <c r="K34" s="55">
        <f>(BivN(NORMSINV(H33),NORMSINV(I34),CopulaCorrelation)-BivN(NORMSINV(H34),NORMSINV(I34),CopulaCorrelation))</f>
        <v>0.0007835802767397482</v>
      </c>
      <c r="L34" s="96">
        <f>J34</f>
        <v>0.9462721123525575</v>
      </c>
    </row>
    <row r="35" spans="2:12" ht="12.75">
      <c r="B35" s="74"/>
      <c r="G35" s="73">
        <f t="shared" si="3"/>
        <v>1.0500000000000003</v>
      </c>
      <c r="H35" s="96">
        <f t="shared" si="1"/>
        <v>0.9792189645694596</v>
      </c>
      <c r="I35" s="96">
        <f t="shared" si="2"/>
        <v>0.9588697805724845</v>
      </c>
      <c r="J35" s="96">
        <f>BivN(NORMSINV(H35),NORMSINV(I35),CopulaCorrelation)</f>
        <v>0.9437383472248775</v>
      </c>
      <c r="K35" s="55">
        <f>(BivN(NORMSINV(H34),NORMSINV(I35),CopulaCorrelation)-BivN(NORMSINV(H35),NORMSINV(I35),CopulaCorrelation))</f>
        <v>0.0007789657450764098</v>
      </c>
      <c r="L35" s="96"/>
    </row>
    <row r="36" spans="2:12" ht="12.75">
      <c r="B36" s="74"/>
      <c r="G36" s="73">
        <f t="shared" si="3"/>
        <v>1.1000000000000003</v>
      </c>
      <c r="H36" s="96">
        <f t="shared" si="1"/>
        <v>0.97824023505121</v>
      </c>
      <c r="I36" s="96">
        <f t="shared" si="2"/>
        <v>0.9569539574730467</v>
      </c>
      <c r="J36" s="96">
        <f>BivN(NORMSINV(H36),NORMSINV(I36),CopulaCorrelation)</f>
        <v>0.9412157759017704</v>
      </c>
      <c r="K36" s="55">
        <f>(BivN(NORMSINV(H35),NORMSINV(I36),CopulaCorrelation)-BivN(NORMSINV(H36),NORMSINV(I36),CopulaCorrelation))</f>
        <v>0.0007744609117896761</v>
      </c>
      <c r="L36" s="96"/>
    </row>
    <row r="37" spans="2:12" ht="12.75">
      <c r="B37" s="72"/>
      <c r="G37" s="73">
        <f t="shared" si="3"/>
        <v>1.1500000000000004</v>
      </c>
      <c r="H37" s="96">
        <f t="shared" si="1"/>
        <v>0.9772624837732771</v>
      </c>
      <c r="I37" s="96">
        <f t="shared" si="2"/>
        <v>0.9550419621907146</v>
      </c>
      <c r="J37" s="96">
        <f>BivN(NORMSINV(H37),NORMSINV(I37),CopulaCorrelation)</f>
        <v>0.9387041842043207</v>
      </c>
      <c r="K37" s="55">
        <f>(BivN(NORMSINV(H36),NORMSINV(I37),CopulaCorrelation)-BivN(NORMSINV(H37),NORMSINV(I37),CopulaCorrelation))</f>
        <v>0.0007700584744179118</v>
      </c>
      <c r="L37" s="96"/>
    </row>
    <row r="38" spans="2:12" ht="12.75">
      <c r="B38" s="72"/>
      <c r="G38" s="73">
        <f t="shared" si="3"/>
        <v>1.2000000000000004</v>
      </c>
      <c r="H38" s="96">
        <f t="shared" si="1"/>
        <v>0.9762857097579093</v>
      </c>
      <c r="I38" s="96">
        <f t="shared" si="2"/>
        <v>0.9531337870775047</v>
      </c>
      <c r="J38" s="96">
        <f>BivN(NORMSINV(H38),NORMSINV(I38),CopulaCorrelation)</f>
        <v>0.9362033718637823</v>
      </c>
      <c r="K38" s="55">
        <f>(BivN(NORMSINV(H37),NORMSINV(I38),CopulaCorrelation)-BivN(NORMSINV(H38),NORMSINV(I38),CopulaCorrelation))</f>
        <v>0.0007657519178867478</v>
      </c>
      <c r="L38" s="96"/>
    </row>
    <row r="39" spans="2:12" ht="12.75">
      <c r="B39" s="72"/>
      <c r="G39" s="73">
        <f t="shared" si="3"/>
        <v>1.2500000000000004</v>
      </c>
      <c r="H39" s="96">
        <f t="shared" si="1"/>
        <v>0.9753099120283326</v>
      </c>
      <c r="I39" s="96">
        <f t="shared" si="2"/>
        <v>0.951229424500714</v>
      </c>
      <c r="J39" s="96">
        <f>BivN(NORMSINV(H39),NORMSINV(I39),CopulaCorrelation)</f>
        <v>0.9337131510151673</v>
      </c>
      <c r="K39" s="55">
        <f>(BivN(NORMSINV(H38),NORMSINV(I39),CopulaCorrelation)-BivN(NORMSINV(H39),NORMSINV(I39),CopulaCorrelation))</f>
        <v>0.0007615354011036857</v>
      </c>
      <c r="L39" s="96">
        <f>J39</f>
        <v>0.9337131510151673</v>
      </c>
    </row>
    <row r="40" spans="2:12" ht="12.75">
      <c r="B40" s="72"/>
      <c r="G40" s="73">
        <f t="shared" si="3"/>
        <v>1.3000000000000005</v>
      </c>
      <c r="H40" s="96">
        <f t="shared" si="1"/>
        <v>0.9743350896087493</v>
      </c>
      <c r="I40" s="96">
        <f t="shared" si="2"/>
        <v>0.9493288668428895</v>
      </c>
      <c r="J40" s="96">
        <f>BivN(NORMSINV(H40),NORMSINV(I40),CopulaCorrelation)</f>
        <v>0.9312333449094667</v>
      </c>
      <c r="K40" s="55">
        <f>(BivN(NORMSINV(H39),NORMSINV(I40),CopulaCorrelation)-BivN(NORMSINV(H40),NORMSINV(I40),CopulaCorrelation))</f>
        <v>0.0007574036636216475</v>
      </c>
      <c r="L40" s="96"/>
    </row>
    <row r="41" spans="2:12" ht="12.75">
      <c r="B41" s="72"/>
      <c r="G41" s="73">
        <f t="shared" si="3"/>
        <v>1.3500000000000005</v>
      </c>
      <c r="H41" s="96">
        <f t="shared" si="1"/>
        <v>0.9733612415243368</v>
      </c>
      <c r="I41" s="96">
        <f t="shared" si="2"/>
        <v>0.9474321065017983</v>
      </c>
      <c r="J41" s="96">
        <f>BivN(NORMSINV(H41),NORMSINV(I41),CopulaCorrelation)</f>
        <v>0.9287637868054472</v>
      </c>
      <c r="K41" s="55">
        <f>(BivN(NORMSINV(H40),NORMSINV(I41),CopulaCorrelation)-BivN(NORMSINV(H41),NORMSINV(I41),CopulaCorrelation))</f>
        <v>0.0007533519482088025</v>
      </c>
      <c r="L41" s="96"/>
    </row>
    <row r="42" spans="2:12" ht="12.75">
      <c r="B42" s="72"/>
      <c r="G42" s="73">
        <f t="shared" si="3"/>
        <v>1.4000000000000006</v>
      </c>
      <c r="H42" s="96">
        <f t="shared" si="1"/>
        <v>0.9723883668012469</v>
      </c>
      <c r="I42" s="96">
        <f t="shared" si="2"/>
        <v>0.9455391358903963</v>
      </c>
      <c r="J42" s="96">
        <f>BivN(NORMSINV(H42),NORMSINV(I42),CopulaCorrelation)</f>
        <v>0.926304319010145</v>
      </c>
      <c r="K42" s="55">
        <f>(BivN(NORMSINV(H41),NORMSINV(I42),CopulaCorrelation)-BivN(NORMSINV(H42),NORMSINV(I42),CopulaCorrelation))</f>
        <v>0.0007493759361492103</v>
      </c>
      <c r="L42" s="96"/>
    </row>
    <row r="43" spans="7:12" ht="12.75">
      <c r="G43" s="73">
        <f t="shared" si="3"/>
        <v>1.4500000000000006</v>
      </c>
      <c r="H43" s="96">
        <f t="shared" si="1"/>
        <v>0.9714164644666048</v>
      </c>
      <c r="I43" s="96">
        <f t="shared" si="2"/>
        <v>0.9436499474367985</v>
      </c>
      <c r="J43" s="96">
        <f>BivN(NORMSINV(H43),NORMSINV(I43),CopulaCorrelation)</f>
        <v>0.9238547920434226</v>
      </c>
      <c r="K43" s="55">
        <f>(BivN(NORMSINV(H42),NORMSINV(I43),CopulaCorrelation)-BivN(NORMSINV(H43),NORMSINV(I43),CopulaCorrelation))</f>
        <v>0.0007454716928155802</v>
      </c>
      <c r="L43" s="96"/>
    </row>
    <row r="44" spans="7:12" ht="12.75">
      <c r="G44" s="73">
        <f t="shared" si="3"/>
        <v>1.5000000000000007</v>
      </c>
      <c r="H44" s="96">
        <f t="shared" si="1"/>
        <v>0.9704455335485082</v>
      </c>
      <c r="I44" s="96">
        <f t="shared" si="2"/>
        <v>0.9417645335842487</v>
      </c>
      <c r="J44" s="96">
        <f>BivN(NORMSINV(H44),NORMSINV(I44),CopulaCorrelation)</f>
        <v>0.9214150639067507</v>
      </c>
      <c r="K44" s="55">
        <f>(BivN(NORMSINV(H43),NORMSINV(I44),CopulaCorrelation)-BivN(NORMSINV(H44),NORMSINV(I44),CopulaCorrelation))</f>
        <v>0.0007416356215925735</v>
      </c>
      <c r="L44" s="96">
        <f>J44</f>
        <v>0.9214150639067507</v>
      </c>
    </row>
    <row r="45" spans="7:12" ht="12.75">
      <c r="G45" s="73">
        <f t="shared" si="3"/>
        <v>1.5500000000000007</v>
      </c>
      <c r="H45" s="96">
        <f t="shared" si="1"/>
        <v>0.9694755730760259</v>
      </c>
      <c r="I45" s="96">
        <f t="shared" si="2"/>
        <v>0.9398828867910889</v>
      </c>
      <c r="J45" s="96">
        <f>BivN(NORMSINV(H45),NORMSINV(I45),CopulaCorrelation)</f>
        <v>0.9189849994401131</v>
      </c>
      <c r="K45" s="55">
        <f>(BivN(NORMSINV(H44),NORMSINV(I45),CopulaCorrelation)-BivN(NORMSINV(H45),NORMSINV(I45),CopulaCorrelation))</f>
        <v>0.000737864424645629</v>
      </c>
      <c r="L45" s="96"/>
    </row>
    <row r="46" spans="7:12" ht="12.75">
      <c r="G46" s="73">
        <f t="shared" si="3"/>
        <v>1.6000000000000008</v>
      </c>
      <c r="H46" s="96">
        <f t="shared" si="1"/>
        <v>0.9685065820791976</v>
      </c>
      <c r="I46" s="96">
        <f t="shared" si="2"/>
        <v>0.9380049995307295</v>
      </c>
      <c r="J46" s="96">
        <f>BivN(NORMSINV(H46),NORMSINV(I46),CopulaCorrelation)</f>
        <v>0.9165644697538688</v>
      </c>
      <c r="K46" s="55">
        <f>(BivN(NORMSINV(H45),NORMSINV(I46),CopulaCorrelation)-BivN(NORMSINV(H46),NORMSINV(I46),CopulaCorrelation))</f>
        <v>0.0007341550693353849</v>
      </c>
      <c r="L46" s="96"/>
    </row>
    <row r="47" spans="7:12" ht="12.75">
      <c r="G47" s="73">
        <f t="shared" si="3"/>
        <v>1.6500000000000008</v>
      </c>
      <c r="H47" s="96">
        <f t="shared" si="1"/>
        <v>0.967538559589032</v>
      </c>
      <c r="I47" s="96">
        <f t="shared" si="2"/>
        <v>0.9361308642916188</v>
      </c>
      <c r="J47" s="96">
        <f>BivN(NORMSINV(H47),NORMSINV(I47),CopulaCorrelation)</f>
        <v>0.9141533517247249</v>
      </c>
      <c r="K47" s="55">
        <f>(BivN(NORMSINV(H46),NORMSINV(I47),CopulaCorrelation)-BivN(NORMSINV(H47),NORMSINV(I47),CopulaCorrelation))</f>
        <v>0.0007305047593157976</v>
      </c>
      <c r="L47" s="96"/>
    </row>
    <row r="48" spans="7:12" ht="12.75">
      <c r="G48" s="73">
        <f t="shared" si="3"/>
        <v>1.7000000000000008</v>
      </c>
      <c r="H48" s="96">
        <f t="shared" si="1"/>
        <v>0.9665715046375066</v>
      </c>
      <c r="I48" s="96">
        <f t="shared" si="2"/>
        <v>0.9342604735772135</v>
      </c>
      <c r="J48" s="96">
        <f>BivN(NORMSINV(H48),NORMSINV(I48),CopulaCorrelation)</f>
        <v>0.9117515275468291</v>
      </c>
      <c r="K48" s="55">
        <f>(BivN(NORMSINV(H47),NORMSINV(I48),CopulaCorrelation)-BivN(NORMSINV(H48),NORMSINV(I48),CopulaCorrelation))</f>
        <v>0.0007269109095482396</v>
      </c>
      <c r="L48" s="96"/>
    </row>
    <row r="49" spans="7:12" ht="12.75">
      <c r="G49" s="73">
        <f t="shared" si="3"/>
        <v>1.7500000000000009</v>
      </c>
      <c r="H49" s="96">
        <f t="shared" si="1"/>
        <v>0.9656054162575665</v>
      </c>
      <c r="I49" s="96">
        <f t="shared" si="2"/>
        <v>0.9323938199059482</v>
      </c>
      <c r="J49" s="96">
        <f>BivN(NORMSINV(H49),NORMSINV(I49),CopulaCorrelation)</f>
        <v>0.9093588843304834</v>
      </c>
      <c r="K49" s="55">
        <f>(BivN(NORMSINV(H48),NORMSINV(I49),CopulaCorrelation)-BivN(NORMSINV(H49),NORMSINV(I49),CopulaCorrelation))</f>
        <v>0.000723371124601746</v>
      </c>
      <c r="L49" s="96">
        <f>J49</f>
        <v>0.9093588843304834</v>
      </c>
    </row>
    <row r="50" spans="7:12" ht="12.75">
      <c r="G50" s="73">
        <f t="shared" si="3"/>
        <v>1.800000000000001</v>
      </c>
      <c r="H50" s="96">
        <f t="shared" si="1"/>
        <v>0.964640293483123</v>
      </c>
      <c r="I50" s="96">
        <f t="shared" si="2"/>
        <v>0.9305308958112057</v>
      </c>
      <c r="J50" s="96">
        <f>BivN(NORMSINV(H50),NORMSINV(I50),CopulaCorrelation)</f>
        <v>0.9069753137421878</v>
      </c>
      <c r="K50" s="55">
        <f>(BivN(NORMSINV(H49),NORMSINV(I50),CopulaCorrelation)-BivN(NORMSINV(H50),NORMSINV(I50),CopulaCorrelation))</f>
        <v>0.0007198831797270433</v>
      </c>
      <c r="L50" s="96"/>
    </row>
    <row r="51" spans="7:12" ht="12.75">
      <c r="G51" s="73">
        <f t="shared" si="3"/>
        <v>1.850000000000001</v>
      </c>
      <c r="H51" s="96">
        <f t="shared" si="1"/>
        <v>0.9636761353490534</v>
      </c>
      <c r="I51" s="96">
        <f t="shared" si="2"/>
        <v>0.9286716938412871</v>
      </c>
      <c r="J51" s="96">
        <f>BivN(NORMSINV(H51),NORMSINV(I51),CopulaCorrelation)</f>
        <v>0.9046007116807064</v>
      </c>
      <c r="K51" s="55">
        <f>(BivN(NORMSINV(H50),NORMSINV(I51),CopulaCorrelation)-BivN(NORMSINV(H51),NORMSINV(I51),CopulaCorrelation))</f>
        <v>0.0007164450042858039</v>
      </c>
      <c r="L51" s="96"/>
    </row>
    <row r="52" spans="7:12" ht="12.75">
      <c r="G52" s="73">
        <f t="shared" si="3"/>
        <v>1.900000000000001</v>
      </c>
      <c r="H52" s="96">
        <f t="shared" si="1"/>
        <v>0.9627129408911995</v>
      </c>
      <c r="I52" s="96">
        <f t="shared" si="2"/>
        <v>0.9268162065593822</v>
      </c>
      <c r="J52" s="96">
        <f>BivN(NORMSINV(H52),NORMSINV(I52),CopulaCorrelation)</f>
        <v>0.9022349779846585</v>
      </c>
      <c r="K52" s="55">
        <f>(BivN(NORMSINV(H51),NORMSINV(I52),CopulaCorrelation)-BivN(NORMSINV(H52),NORMSINV(I52),CopulaCorrelation))</f>
        <v>0.0007130546671877402</v>
      </c>
      <c r="L52" s="96"/>
    </row>
    <row r="53" spans="7:12" ht="12.75">
      <c r="G53" s="73">
        <f t="shared" si="3"/>
        <v>1.950000000000001</v>
      </c>
      <c r="H53" s="96">
        <f t="shared" si="1"/>
        <v>0.9617507091463667</v>
      </c>
      <c r="I53" s="96">
        <f t="shared" si="2"/>
        <v>0.9249644265435393</v>
      </c>
      <c r="J53" s="96">
        <f>BivN(NORMSINV(H53),NORMSINV(I53),CopulaCorrelation)</f>
        <v>0.8998780161678028</v>
      </c>
      <c r="K53" s="55">
        <f>(BivN(NORMSINV(H52),NORMSINV(I53),CopulaCorrelation)-BivN(NORMSINV(H53),NORMSINV(I53),CopulaCorrelation))</f>
        <v>0.0007097103640438807</v>
      </c>
      <c r="L53" s="96"/>
    </row>
    <row r="54" spans="7:12" ht="12.75">
      <c r="G54" s="73">
        <f t="shared" si="3"/>
        <v>2.000000000000001</v>
      </c>
      <c r="H54" s="96">
        <f t="shared" si="1"/>
        <v>0.9607894391523232</v>
      </c>
      <c r="I54" s="96">
        <f t="shared" si="2"/>
        <v>0.9231163463866358</v>
      </c>
      <c r="J54" s="96">
        <f>BivN(NORMSINV(H54),NORMSINV(I54),CopulaCorrelation)</f>
        <v>0.8975297331787365</v>
      </c>
      <c r="K54" s="55">
        <f>(BivN(NORMSINV(H53),NORMSINV(I54),CopulaCorrelation)-BivN(NORMSINV(H54),NORMSINV(I54),CopulaCorrelation))</f>
        <v>0.0007064104057997733</v>
      </c>
      <c r="L54" s="96">
        <f>J54</f>
        <v>0.8975297331787365</v>
      </c>
    </row>
    <row r="55" spans="7:12" ht="12.75">
      <c r="G55" s="73">
        <f t="shared" si="3"/>
        <v>2.0500000000000007</v>
      </c>
      <c r="H55" s="96">
        <f t="shared" si="1"/>
        <v>0.9598291299477989</v>
      </c>
      <c r="I55" s="96">
        <f t="shared" si="2"/>
        <v>0.9212719586963486</v>
      </c>
      <c r="J55" s="96">
        <f>BivN(NORMSINV(H55),NORMSINV(I55),CopulaCorrelation)</f>
        <v>0.8951900391821935</v>
      </c>
      <c r="K55" s="55">
        <f>(BivN(NORMSINV(H54),NORMSINV(I55),CopulaCorrelation)-BivN(NORMSINV(H55),NORMSINV(I55),CopulaCorrelation))</f>
        <v>0.0007031532086427816</v>
      </c>
      <c r="L55" s="96"/>
    </row>
    <row r="56" spans="7:12" ht="12.75">
      <c r="G56" s="73">
        <f t="shared" si="3"/>
        <v>2.1000000000000005</v>
      </c>
      <c r="H56" s="96">
        <f t="shared" si="1"/>
        <v>0.9588697805724845</v>
      </c>
      <c r="I56" s="96">
        <f t="shared" si="2"/>
        <v>0.9194312560951247</v>
      </c>
      <c r="J56" s="96">
        <f>BivN(NORMSINV(H56),NORMSINV(I56),CopulaCorrelation)</f>
        <v>0.8928588473595076</v>
      </c>
      <c r="K56" s="55">
        <f>(BivN(NORMSINV(H55),NORMSINV(I56),CopulaCorrelation)-BivN(NORMSINV(H56),NORMSINV(I56),CopulaCorrelation))</f>
        <v>0.000699937285015495</v>
      </c>
      <c r="L56" s="96"/>
    </row>
    <row r="57" spans="7:12" ht="12.75">
      <c r="G57" s="73">
        <f t="shared" si="3"/>
        <v>2.1500000000000004</v>
      </c>
      <c r="H57" s="96">
        <f t="shared" si="1"/>
        <v>0.9579113900670306</v>
      </c>
      <c r="I57" s="96">
        <f t="shared" si="2"/>
        <v>0.9175942312201509</v>
      </c>
      <c r="J57" s="96">
        <f>BivN(NORMSINV(H57),NORMSINV(I57),CopulaCorrelation)</f>
        <v>0.8905360737261413</v>
      </c>
      <c r="K57" s="55">
        <f>(BivN(NORMSINV(H56),NORMSINV(I57),CopulaCorrelation)-BivN(NORMSINV(H57),NORMSINV(I57),CopulaCorrelation))</f>
        <v>0.0006967612355895936</v>
      </c>
      <c r="L57" s="96"/>
    </row>
    <row r="58" spans="7:12" ht="12.75">
      <c r="G58" s="73">
        <f t="shared" si="3"/>
        <v>2.2</v>
      </c>
      <c r="H58" s="96">
        <f t="shared" si="1"/>
        <v>0.9569539574730467</v>
      </c>
      <c r="I58" s="96">
        <f t="shared" si="2"/>
        <v>0.9157608767233256</v>
      </c>
      <c r="J58" s="96">
        <f>BivN(NORMSINV(H58),NORMSINV(I58),CopulaCorrelation)</f>
        <v>0.8882216369644459</v>
      </c>
      <c r="K58" s="55">
        <f>(BivN(NORMSINV(H57),NORMSINV(I58),CopulaCorrelation)-BivN(NORMSINV(H58),NORMSINV(I58),CopulaCorrelation))</f>
        <v>0.0006936237420794855</v>
      </c>
      <c r="L58" s="96"/>
    </row>
    <row r="59" spans="7:12" ht="12.75">
      <c r="G59" s="73">
        <f t="shared" si="3"/>
        <v>2.25</v>
      </c>
      <c r="H59" s="96">
        <f t="shared" si="1"/>
        <v>0.9559974818331</v>
      </c>
      <c r="I59" s="96">
        <f t="shared" si="2"/>
        <v>0.9139311852712282</v>
      </c>
      <c r="J59" s="96">
        <f>BivN(NORMSINV(H59),NORMSINV(I59),CopulaCorrelation)</f>
        <v>0.8859154582700598</v>
      </c>
      <c r="K59" s="55">
        <f>(BivN(NORMSINV(H58),NORMSINV(I59),CopulaCorrelation)-BivN(NORMSINV(H59),NORMSINV(I59),CopulaCorrelation))</f>
        <v>0.0006905235607889137</v>
      </c>
      <c r="L59" s="96">
        <f>J59</f>
        <v>0.8859154582700598</v>
      </c>
    </row>
    <row r="60" spans="7:12" ht="12.75">
      <c r="G60" s="73">
        <f t="shared" si="3"/>
        <v>2.3</v>
      </c>
      <c r="H60" s="96">
        <f t="shared" si="1"/>
        <v>0.9550419621907147</v>
      </c>
      <c r="I60" s="96">
        <f t="shared" si="2"/>
        <v>0.9121051495450904</v>
      </c>
      <c r="J60" s="96">
        <f>BivN(NORMSINV(H60),NORMSINV(I60),CopulaCorrelation)</f>
        <v>0.8836174612105476</v>
      </c>
      <c r="K60" s="55">
        <f>(BivN(NORMSINV(H59),NORMSINV(I60),CopulaCorrelation)-BivN(NORMSINV(H60),NORMSINV(I60),CopulaCorrelation))</f>
        <v>0.0006874595168034903</v>
      </c>
      <c r="L60" s="96"/>
    </row>
    <row r="61" spans="7:12" ht="12.75">
      <c r="G61" s="73">
        <f t="shared" si="3"/>
        <v>2.3499999999999996</v>
      </c>
      <c r="H61" s="96">
        <f t="shared" si="1"/>
        <v>0.9540873975903712</v>
      </c>
      <c r="I61" s="96">
        <f t="shared" si="2"/>
        <v>0.910282762240767</v>
      </c>
      <c r="J61" s="96">
        <f>BivN(NORMSINV(H61),NORMSINV(I61),CopulaCorrelation)</f>
        <v>0.8813275715950558</v>
      </c>
      <c r="K61" s="55">
        <f>(BivN(NORMSINV(H60),NORMSINV(I61),CopulaCorrelation)-BivN(NORMSINV(H61),NORMSINV(I61),CopulaCorrelation))</f>
        <v>0.0006844304987509986</v>
      </c>
      <c r="L61" s="96"/>
    </row>
    <row r="62" spans="7:12" ht="12.75">
      <c r="G62" s="73">
        <f t="shared" si="3"/>
        <v>2.3999999999999995</v>
      </c>
      <c r="H62" s="96">
        <f t="shared" si="1"/>
        <v>0.9531337870775047</v>
      </c>
      <c r="I62" s="96">
        <f t="shared" si="2"/>
        <v>0.9084640160687062</v>
      </c>
      <c r="J62" s="96">
        <f>BivN(NORMSINV(H62),NORMSINV(I62),CopulaCorrelation)</f>
        <v>0.8790457173539024</v>
      </c>
      <c r="K62" s="55">
        <f>(BivN(NORMSINV(H61),NORMSINV(I62),CopulaCorrelation)-BivN(NORMSINV(H62),NORMSINV(I62),CopulaCorrelation))</f>
        <v>0.0006814354540626288</v>
      </c>
      <c r="L62" s="96"/>
    </row>
    <row r="63" spans="7:12" ht="12.75">
      <c r="G63" s="73">
        <f t="shared" si="3"/>
        <v>2.4499999999999993</v>
      </c>
      <c r="H63" s="96">
        <f t="shared" si="1"/>
        <v>0.9521811296985049</v>
      </c>
      <c r="I63" s="96">
        <f t="shared" si="2"/>
        <v>0.9066489037539209</v>
      </c>
      <c r="J63" s="96">
        <f>BivN(NORMSINV(H63),NORMSINV(I63),CopulaCorrelation)</f>
        <v>0.8767718284271532</v>
      </c>
      <c r="K63" s="55">
        <f>(BivN(NORMSINV(H62),NORMSINV(I63),CopulaCorrelation)-BivN(NORMSINV(H63),NORMSINV(I63),CopulaCorrelation))</f>
        <v>0.0006784733846790791</v>
      </c>
      <c r="L63" s="96"/>
    </row>
    <row r="64" spans="7:12" ht="12.75">
      <c r="G64" s="73">
        <f t="shared" si="3"/>
        <v>2.499999999999999</v>
      </c>
      <c r="H64" s="96">
        <f t="shared" si="1"/>
        <v>0.951229424500714</v>
      </c>
      <c r="I64" s="96">
        <f t="shared" si="2"/>
        <v>0.9048374180359596</v>
      </c>
      <c r="J64" s="96">
        <f>BivN(NORMSINV(H64),NORMSINV(I64),CopulaCorrelation)</f>
        <v>0.8745058366613335</v>
      </c>
      <c r="K64" s="55">
        <f>(BivN(NORMSINV(H63),NORMSINV(I64),CopulaCorrelation)-BivN(NORMSINV(H64),NORMSINV(I64),CopulaCorrelation))</f>
        <v>0.0006755433431514524</v>
      </c>
      <c r="L64" s="96">
        <f>J64</f>
        <v>0.8745058366613335</v>
      </c>
    </row>
    <row r="65" spans="7:12" ht="12.75">
      <c r="G65" s="73">
        <f t="shared" si="3"/>
        <v>2.549999999999999</v>
      </c>
      <c r="H65" s="96">
        <f t="shared" si="1"/>
        <v>0.950278670532427</v>
      </c>
      <c r="I65" s="96">
        <f t="shared" si="2"/>
        <v>0.9030295516688769</v>
      </c>
      <c r="J65" s="96">
        <f>BivN(NORMSINV(H65),NORMSINV(I65),CopulaCorrelation)</f>
        <v>0.872247675713534</v>
      </c>
      <c r="K65" s="55">
        <f>(BivN(NORMSINV(H64),NORMSINV(I65),CopulaCorrelation)-BivN(NORMSINV(H65),NORMSINV(I65),CopulaCorrelation))</f>
        <v>0.0006726444290920952</v>
      </c>
      <c r="L65" s="96"/>
    </row>
    <row r="66" spans="7:12" ht="12.75">
      <c r="G66" s="73">
        <f t="shared" si="3"/>
        <v>2.5999999999999988</v>
      </c>
      <c r="H66" s="96">
        <f t="shared" si="1"/>
        <v>0.9493288668428896</v>
      </c>
      <c r="I66" s="96">
        <f t="shared" si="2"/>
        <v>0.9012252974212048</v>
      </c>
      <c r="J66" s="96">
        <f>BivN(NORMSINV(H66),NORMSINV(I66),CopulaCorrelation)</f>
        <v>0.8699972809622389</v>
      </c>
      <c r="K66" s="55">
        <f>(BivN(NORMSINV(H65),NORMSINV(I66),CopulaCorrelation)-BivN(NORMSINV(H66),NORMSINV(I66),CopulaCorrelation))</f>
        <v>0.0006697757859409625</v>
      </c>
      <c r="L66" s="96"/>
    </row>
    <row r="67" spans="7:12" ht="12.75">
      <c r="G67" s="73">
        <f t="shared" si="3"/>
        <v>2.6499999999999986</v>
      </c>
      <c r="H67" s="96">
        <f t="shared" si="1"/>
        <v>0.9483800124822982</v>
      </c>
      <c r="I67" s="96">
        <f t="shared" si="2"/>
        <v>0.8994246480759241</v>
      </c>
      <c r="J67" s="96">
        <f>BivN(NORMSINV(H67),NORMSINV(I67),CopulaCorrelation)</f>
        <v>0.8677545894242844</v>
      </c>
      <c r="K67" s="55">
        <f>(BivN(NORMSINV(H66),NORMSINV(I67),CopulaCorrelation)-BivN(NORMSINV(H67),NORMSINV(I67),CopulaCorrelation))</f>
        <v>0.0006669365980087605</v>
      </c>
      <c r="L67" s="96"/>
    </row>
    <row r="68" spans="7:12" ht="12.75">
      <c r="G68" s="73">
        <f t="shared" si="3"/>
        <v>2.6999999999999984</v>
      </c>
      <c r="H68" s="96">
        <f t="shared" si="1"/>
        <v>0.9474321065017983</v>
      </c>
      <c r="I68" s="96">
        <f t="shared" si="2"/>
        <v>0.8976275964304349</v>
      </c>
      <c r="J68" s="96">
        <f>BivN(NORMSINV(H68),NORMSINV(I68),CopulaCorrelation)</f>
        <v>0.8655195396774142</v>
      </c>
      <c r="K68" s="55">
        <f>(BivN(NORMSINV(H67),NORMSINV(I68),CopulaCorrelation)-BivN(NORMSINV(H68),NORMSINV(I68),CopulaCorrelation))</f>
        <v>0.0006641260877755517</v>
      </c>
      <c r="L68" s="96"/>
    </row>
    <row r="69" spans="7:12" ht="12.75">
      <c r="G69" s="73">
        <f t="shared" si="3"/>
        <v>2.7499999999999982</v>
      </c>
      <c r="H69" s="96">
        <f t="shared" si="1"/>
        <v>0.9464851479534839</v>
      </c>
      <c r="I69" s="96">
        <f t="shared" si="2"/>
        <v>0.8958341352965283</v>
      </c>
      <c r="J69" s="96">
        <f>BivN(NORMSINV(H69),NORMSINV(I69),CopulaCorrelation)</f>
        <v>0.8632920717879571</v>
      </c>
      <c r="K69" s="55">
        <f>(BivN(NORMSINV(H68),NORMSINV(I69),CopulaCorrelation)-BivN(NORMSINV(H69),NORMSINV(I69),CopulaCorrelation))</f>
        <v>0.0006613435134112944</v>
      </c>
      <c r="L69" s="96">
        <f>J69</f>
        <v>0.8632920717879571</v>
      </c>
    </row>
    <row r="70" spans="7:12" ht="12.75">
      <c r="G70" s="73">
        <f t="shared" si="3"/>
        <v>2.799999999999998</v>
      </c>
      <c r="H70" s="96">
        <f t="shared" si="1"/>
        <v>0.9455391358903963</v>
      </c>
      <c r="I70" s="96">
        <f t="shared" si="2"/>
        <v>0.8940442575003573</v>
      </c>
      <c r="J70" s="96">
        <f>BivN(NORMSINV(H70),NORMSINV(I70),CopulaCorrelation)</f>
        <v>0.8610721272431979</v>
      </c>
      <c r="K70" s="55">
        <f>(BivN(NORMSINV(H69),NORMSINV(I70),CopulaCorrelation)-BivN(NORMSINV(H70),NORMSINV(I70),CopulaCorrelation))</f>
        <v>0.0006585881665014393</v>
      </c>
      <c r="L70" s="96"/>
    </row>
    <row r="71" spans="7:12" ht="12.75">
      <c r="G71" s="73">
        <f t="shared" si="3"/>
        <v>2.849999999999998</v>
      </c>
      <c r="H71" s="96">
        <f t="shared" si="1"/>
        <v>0.9445940693665233</v>
      </c>
      <c r="I71" s="96">
        <f t="shared" si="2"/>
        <v>0.8922579558824084</v>
      </c>
      <c r="J71" s="96">
        <f>BivN(NORMSINV(H71),NORMSINV(I71),CopulaCorrelation)</f>
        <v>0.8588596488880583</v>
      </c>
      <c r="K71" s="55">
        <f>(BivN(NORMSINV(H70),NORMSINV(I71),CopulaCorrelation)-BivN(NORMSINV(H71),NORMSINV(I71),CopulaCorrelation))</f>
        <v>0.0006558593699543813</v>
      </c>
      <c r="L71" s="96"/>
    </row>
    <row r="72" spans="7:12" ht="12.75">
      <c r="G72" s="73">
        <f t="shared" si="3"/>
        <v>2.8999999999999977</v>
      </c>
      <c r="H72" s="96">
        <f t="shared" si="1"/>
        <v>0.9436499474367985</v>
      </c>
      <c r="I72" s="96">
        <f t="shared" si="2"/>
        <v>0.8904752232974726</v>
      </c>
      <c r="J72" s="96">
        <f>BivN(NORMSINV(H72),NORMSINV(I72),CopulaCorrelation)</f>
        <v>0.8566545808657375</v>
      </c>
      <c r="K72" s="55">
        <f>(BivN(NORMSINV(H71),NORMSINV(I72),CopulaCorrelation)-BivN(NORMSINV(H72),NORMSINV(I72),CopulaCorrelation))</f>
        <v>0.0006531564760762221</v>
      </c>
      <c r="L72" s="96"/>
    </row>
    <row r="73" spans="7:12" ht="12.75">
      <c r="G73" s="73">
        <f t="shared" si="3"/>
        <v>2.9499999999999975</v>
      </c>
      <c r="H73" s="96">
        <f t="shared" si="1"/>
        <v>0.9427067691570998</v>
      </c>
      <c r="I73" s="96">
        <f t="shared" si="2"/>
        <v>0.8886960526146175</v>
      </c>
      <c r="J73" s="96">
        <f>BivN(NORMSINV(H73),NORMSINV(I73),CopulaCorrelation)</f>
        <v>0.8544568685620015</v>
      </c>
      <c r="K73" s="55">
        <f>(BivN(NORMSINV(H72),NORMSINV(I73),CopulaCorrelation)-BivN(NORMSINV(H73),NORMSINV(I73),CopulaCorrelation))</f>
        <v>0.0006504788647933024</v>
      </c>
      <c r="L73" s="96"/>
    </row>
    <row r="74" spans="7:12" ht="12.75">
      <c r="G74" s="73">
        <f t="shared" si="3"/>
        <v>2.9999999999999973</v>
      </c>
      <c r="H74" s="96">
        <f t="shared" si="1"/>
        <v>0.9417645335842487</v>
      </c>
      <c r="I74" s="96">
        <f t="shared" si="2"/>
        <v>0.8869204367171576</v>
      </c>
      <c r="J74" s="96">
        <f>BivN(NORMSINV(H74),NORMSINV(I74),CopulaCorrelation)</f>
        <v>0.8522664585528377</v>
      </c>
      <c r="K74" s="55">
        <f>(BivN(NORMSINV(H73),NORMSINV(I74),CopulaCorrelation)-BivN(NORMSINV(H74),NORMSINV(I74),CopulaCorrelation))</f>
        <v>0.000647825942011182</v>
      </c>
      <c r="L74" s="96">
        <f>J74</f>
        <v>0.8522664585528377</v>
      </c>
    </row>
    <row r="75" spans="7:12" ht="12.75">
      <c r="G75" s="73">
        <f t="shared" si="3"/>
        <v>3.049999999999997</v>
      </c>
      <c r="H75" s="96">
        <f t="shared" si="1"/>
        <v>0.9408232397760098</v>
      </c>
      <c r="I75" s="96">
        <f t="shared" si="2"/>
        <v>0.8851483685026272</v>
      </c>
      <c r="J75" s="96">
        <f>BivN(NORMSINV(H75),NORMSINV(I75),CopulaCorrelation)</f>
        <v>0.8500832985552147</v>
      </c>
      <c r="K75" s="55">
        <f>(BivN(NORMSINV(H74),NORMSINV(I75),CopulaCorrelation)-BivN(NORMSINV(H75),NORMSINV(I75),CopulaCorrelation))</f>
        <v>0.0006451971380969646</v>
      </c>
      <c r="L75" s="96"/>
    </row>
    <row r="76" spans="7:12" ht="12.75">
      <c r="G76" s="73">
        <f t="shared" si="3"/>
        <v>3.099999999999997</v>
      </c>
      <c r="H76" s="96">
        <f t="shared" si="1"/>
        <v>0.939882886791089</v>
      </c>
      <c r="I76" s="96">
        <f t="shared" si="2"/>
        <v>0.883379840882751</v>
      </c>
      <c r="J76" s="96">
        <f>BivN(NORMSINV(H76),NORMSINV(I76),CopulaCorrelation)</f>
        <v>0.8479073373807178</v>
      </c>
      <c r="K76" s="55">
        <f>(BivN(NORMSINV(H75),NORMSINV(I76),CopulaCorrelation)-BivN(NORMSINV(H76),NORMSINV(I76),CopulaCorrelation))</f>
        <v>0.0006425919064745322</v>
      </c>
      <c r="L76" s="96"/>
    </row>
    <row r="77" spans="7:12" ht="12.75">
      <c r="G77" s="73">
        <f t="shared" si="3"/>
        <v>3.149999999999997</v>
      </c>
      <c r="H77" s="96">
        <f t="shared" si="1"/>
        <v>0.9389434736891333</v>
      </c>
      <c r="I77" s="96">
        <f t="shared" si="2"/>
        <v>0.8816148467834162</v>
      </c>
      <c r="J77" s="96">
        <f>BivN(NORMSINV(H77),NORMSINV(I77),CopulaCorrelation)</f>
        <v>0.8457385248918423</v>
      </c>
      <c r="K77" s="55">
        <f>(BivN(NORMSINV(H76),NORMSINV(I77),CopulaCorrelation)-BivN(NORMSINV(H77),NORMSINV(I77),CopulaCorrelation))</f>
        <v>0.0006400097223207002</v>
      </c>
      <c r="L77" s="96"/>
    </row>
    <row r="78" spans="7:12" ht="12.75">
      <c r="G78" s="73">
        <f t="shared" si="3"/>
        <v>3.1999999999999966</v>
      </c>
      <c r="H78" s="96">
        <f t="shared" si="1"/>
        <v>0.9380049995307296</v>
      </c>
      <c r="I78" s="96">
        <f t="shared" si="2"/>
        <v>0.8798533791446439</v>
      </c>
      <c r="J78" s="96">
        <f>BivN(NORMSINV(H78),NORMSINV(I78),CopulaCorrelation)</f>
        <v>0.8435768119607571</v>
      </c>
      <c r="K78" s="55">
        <f>(BivN(NORMSINV(H77),NORMSINV(I78),CopulaCorrelation)-BivN(NORMSINV(H78),NORMSINV(I78),CopulaCorrelation))</f>
        <v>0.0006374500813556283</v>
      </c>
      <c r="L78" s="96"/>
    </row>
    <row r="79" spans="7:12" ht="12.75">
      <c r="G79" s="73">
        <f t="shared" si="3"/>
        <v>3.2499999999999964</v>
      </c>
      <c r="H79" s="96">
        <f t="shared" si="1"/>
        <v>0.9370674633774035</v>
      </c>
      <c r="I79" s="96">
        <f t="shared" si="2"/>
        <v>0.8780954309205614</v>
      </c>
      <c r="J79" s="96">
        <f>BivN(NORMSINV(H79),NORMSINV(I79),CopulaCorrelation)</f>
        <v>0.8414221504303564</v>
      </c>
      <c r="K79" s="55">
        <f>(BivN(NORMSINV(H78),NORMSINV(I79),CopulaCorrelation)-BivN(NORMSINV(H79),NORMSINV(I79),CopulaCorrelation))</f>
        <v>0.0006349124987179433</v>
      </c>
      <c r="L79" s="96">
        <f>J79</f>
        <v>0.8414221504303564</v>
      </c>
    </row>
    <row r="80" spans="7:12" ht="12.75">
      <c r="G80" s="73">
        <f t="shared" si="3"/>
        <v>3.2999999999999963</v>
      </c>
      <c r="H80" s="96">
        <f aca="true" t="shared" si="4" ref="H80:H114">EXP(-SpreadRef*G80/(1-Recovery)/10000)</f>
        <v>0.936130864291619</v>
      </c>
      <c r="I80" s="96">
        <f aca="true" t="shared" si="5" ref="I80:I114">EXP(-CntrptySpread*G80/(1-Recovery)/10000)</f>
        <v>0.8763409950793735</v>
      </c>
      <c r="J80" s="96">
        <f>BivN(NORMSINV(H80),NORMSINV(I80),CopulaCorrelation)</f>
        <v>0.8392744930774414</v>
      </c>
      <c r="K80" s="55">
        <f>(BivN(NORMSINV(H79),NORMSINV(I80),CopulaCorrelation)-BivN(NORMSINV(H80),NORMSINV(I80),CopulaCorrelation))</f>
        <v>0.0006323965079184646</v>
      </c>
      <c r="L80" s="96"/>
    </row>
    <row r="81" spans="7:12" ht="12.75">
      <c r="G81" s="73">
        <f aca="true" t="shared" si="6" ref="G81:G114">G80+0.05</f>
        <v>3.349999999999996</v>
      </c>
      <c r="H81" s="96">
        <f t="shared" si="4"/>
        <v>0.9351952013367766</v>
      </c>
      <c r="I81" s="96">
        <f t="shared" si="5"/>
        <v>0.8745900646033341</v>
      </c>
      <c r="J81" s="96">
        <f>BivN(NORMSINV(H81),NORMSINV(I81),CopulaCorrelation)</f>
        <v>0.8371337935778835</v>
      </c>
      <c r="K81" s="55">
        <f>(BivN(NORMSINV(H80),NORMSINV(I81),CopulaCorrelation)-BivN(NORMSINV(H81),NORMSINV(I81),CopulaCorrelation))</f>
        <v>0.0006299016598648732</v>
      </c>
      <c r="L81" s="96"/>
    </row>
    <row r="82" spans="7:12" ht="12.75">
      <c r="G82" s="73">
        <f t="shared" si="6"/>
        <v>3.399999999999996</v>
      </c>
      <c r="H82" s="96">
        <f t="shared" si="4"/>
        <v>0.9342604735772136</v>
      </c>
      <c r="I82" s="96">
        <f t="shared" si="5"/>
        <v>0.8728426324887194</v>
      </c>
      <c r="J82" s="96">
        <f>BivN(NORMSINV(H82),NORMSINV(I82),CopulaCorrelation)</f>
        <v>0.8350000064736329</v>
      </c>
      <c r="K82" s="55">
        <f>(BivN(NORMSINV(H81),NORMSINV(I82),CopulaCorrelation)-BivN(NORMSINV(H82),NORMSINV(I82),CopulaCorrelation))</f>
        <v>0.0006274275219521064</v>
      </c>
      <c r="L82" s="96"/>
    </row>
    <row r="83" spans="7:12" ht="12.75">
      <c r="G83" s="73">
        <f t="shared" si="6"/>
        <v>3.4499999999999957</v>
      </c>
      <c r="H83" s="96">
        <f t="shared" si="4"/>
        <v>0.9333266800782021</v>
      </c>
      <c r="I83" s="96">
        <f t="shared" si="5"/>
        <v>0.8710986917457985</v>
      </c>
      <c r="J83" s="96">
        <f>BivN(NORMSINV(H83),NORMSINV(I83),CopulaCorrelation)</f>
        <v>0.8328730871414487</v>
      </c>
      <c r="K83" s="55">
        <f>(BivN(NORMSINV(H82),NORMSINV(I83),CopulaCorrelation)-BivN(NORMSINV(H83),NORMSINV(I83),CopulaCorrelation))</f>
        <v>0.0006249736772141468</v>
      </c>
      <c r="L83" s="96"/>
    </row>
    <row r="84" spans="7:12" ht="12.75">
      <c r="G84" s="73">
        <f t="shared" si="6"/>
        <v>3.4999999999999956</v>
      </c>
      <c r="H84" s="96">
        <f t="shared" si="4"/>
        <v>0.9323938199059483</v>
      </c>
      <c r="I84" s="96">
        <f t="shared" si="5"/>
        <v>0.869358235398806</v>
      </c>
      <c r="J84" s="96">
        <f>BivN(NORMSINV(H84),NORMSINV(I84),CopulaCorrelation)</f>
        <v>0.8307529917632352</v>
      </c>
      <c r="K84" s="55">
        <f>(BivN(NORMSINV(H83),NORMSINV(I84),CopulaCorrelation)-BivN(NORMSINV(H84),NORMSINV(I84),CopulaCorrelation))</f>
        <v>0.0006225397235293251</v>
      </c>
      <c r="L84" s="96">
        <f>J84</f>
        <v>0.8307529917632352</v>
      </c>
    </row>
    <row r="85" spans="7:12" ht="12.75">
      <c r="G85" s="73">
        <f t="shared" si="6"/>
        <v>3.5499999999999954</v>
      </c>
      <c r="H85" s="96">
        <f t="shared" si="4"/>
        <v>0.9314618921275922</v>
      </c>
      <c r="I85" s="96">
        <f t="shared" si="5"/>
        <v>0.8676212564859141</v>
      </c>
      <c r="J85" s="96">
        <f>BivN(NORMSINV(H85),NORMSINV(I85),CopulaCorrelation)</f>
        <v>0.8286396772978832</v>
      </c>
      <c r="K85" s="55">
        <f>(BivN(NORMSINV(H84),NORMSINV(I85),CopulaCorrelation)-BivN(NORMSINV(H85),NORMSINV(I85),CopulaCorrelation))</f>
        <v>0.0006201252728781359</v>
      </c>
      <c r="L85" s="96"/>
    </row>
    <row r="86" spans="7:12" ht="12.75">
      <c r="G86" s="73">
        <f t="shared" si="6"/>
        <v>3.599999999999995</v>
      </c>
      <c r="H86" s="96">
        <f t="shared" si="4"/>
        <v>0.9305308958112058</v>
      </c>
      <c r="I86" s="96">
        <f t="shared" si="5"/>
        <v>0.8658877480592052</v>
      </c>
      <c r="J86" s="96">
        <f>BivN(NORMSINV(H86),NORMSINV(I86),CopulaCorrelation)</f>
        <v>0.8265331014545136</v>
      </c>
      <c r="K86" s="55">
        <f>(BivN(NORMSINV(H85),NORMSINV(I86),CopulaCorrelation)-BivN(NORMSINV(H86),NORMSINV(I86),CopulaCorrelation))</f>
        <v>0.0006177299506489042</v>
      </c>
      <c r="L86" s="96"/>
    </row>
    <row r="87" spans="7:12" ht="12.75">
      <c r="G87" s="73">
        <f t="shared" si="6"/>
        <v>3.649999999999995</v>
      </c>
      <c r="H87" s="96">
        <f t="shared" si="4"/>
        <v>0.9296008300257927</v>
      </c>
      <c r="I87" s="96">
        <f t="shared" si="5"/>
        <v>0.8641577031846429</v>
      </c>
      <c r="J87" s="96">
        <f>BivN(NORMSINV(H87),NORMSINV(I87),CopulaCorrelation)</f>
        <v>0.8244332226670386</v>
      </c>
      <c r="K87" s="55">
        <f>(BivN(NORMSINV(H86),NORMSINV(I87),CopulaCorrelation)-BivN(NORMSINV(H87),NORMSINV(I87),CopulaCorrelation))</f>
        <v>0.0006153533949851964</v>
      </c>
      <c r="L87" s="96"/>
    </row>
    <row r="88" spans="7:12" ht="12.75">
      <c r="G88" s="73">
        <f t="shared" si="6"/>
        <v>3.699999999999995</v>
      </c>
      <c r="H88" s="96">
        <f t="shared" si="4"/>
        <v>0.9286716938412872</v>
      </c>
      <c r="I88" s="96">
        <f t="shared" si="5"/>
        <v>0.8624311149420456</v>
      </c>
      <c r="J88" s="96">
        <f>BivN(NORMSINV(H88),NORMSINV(I88),CopulaCorrelation)</f>
        <v>0.8223400000699572</v>
      </c>
      <c r="K88" s="55">
        <f>(BivN(NORMSINV(H87),NORMSINV(I88),CopulaCorrelation)-BivN(NORMSINV(H88),NORMSINV(I88),CopulaCorrelation))</f>
        <v>0.0006129952561735319</v>
      </c>
      <c r="L88" s="96"/>
    </row>
    <row r="89" spans="7:12" ht="12.75">
      <c r="G89" s="73">
        <f t="shared" si="6"/>
        <v>3.7499999999999947</v>
      </c>
      <c r="H89" s="96">
        <f t="shared" si="4"/>
        <v>0.927743486328553</v>
      </c>
      <c r="I89" s="96">
        <f t="shared" si="5"/>
        <v>0.860707976425058</v>
      </c>
      <c r="J89" s="96">
        <f>BivN(NORMSINV(H89),NORMSINV(I89),CopulaCorrelation)</f>
        <v>0.8202533934753058</v>
      </c>
      <c r="K89" s="55">
        <f>(BivN(NORMSINV(H88),NORMSINV(I89),CopulaCorrelation)-BivN(NORMSINV(H89),NORMSINV(I89),CopulaCorrelation))</f>
        <v>0.0006106551960718409</v>
      </c>
      <c r="L89" s="96">
        <f>J89</f>
        <v>0.8202533934753058</v>
      </c>
    </row>
    <row r="90" spans="7:12" ht="12.75">
      <c r="G90" s="73">
        <f t="shared" si="6"/>
        <v>3.7999999999999945</v>
      </c>
      <c r="H90" s="96">
        <f t="shared" si="4"/>
        <v>0.9268162065593823</v>
      </c>
      <c r="I90" s="96">
        <f t="shared" si="5"/>
        <v>0.8589882807411237</v>
      </c>
      <c r="J90" s="96">
        <f>BivN(NORMSINV(H90),NORMSINV(I90),CopulaCorrelation)</f>
        <v>0.8181733633506971</v>
      </c>
      <c r="K90" s="55">
        <f>(BivN(NORMSINV(H89),NORMSINV(I90),CopulaCorrelation)-BivN(NORMSINV(H90),NORMSINV(I90),CopulaCorrelation))</f>
        <v>0.0006083328875677863</v>
      </c>
      <c r="L90" s="96"/>
    </row>
    <row r="91" spans="7:12" ht="12.75">
      <c r="G91" s="73">
        <f t="shared" si="6"/>
        <v>3.8499999999999943</v>
      </c>
      <c r="H91" s="96">
        <f t="shared" si="4"/>
        <v>0.9258898536064954</v>
      </c>
      <c r="I91" s="96">
        <f t="shared" si="5"/>
        <v>0.8572720210114576</v>
      </c>
      <c r="J91" s="96">
        <f>BivN(NORMSINV(H91),NORMSINV(I91),CopulaCorrelation)</f>
        <v>0.8160998707983824</v>
      </c>
      <c r="K91" s="55">
        <f>(BivN(NORMSINV(H90),NORMSINV(I91),CopulaCorrelation)-BivN(NORMSINV(H91),NORMSINV(I91),CopulaCorrelation))</f>
        <v>0.0006060280140705032</v>
      </c>
      <c r="L91" s="96"/>
    </row>
    <row r="92" spans="7:12" ht="12.75">
      <c r="G92" s="73">
        <f t="shared" si="6"/>
        <v>3.899999999999994</v>
      </c>
      <c r="H92" s="96">
        <f t="shared" si="4"/>
        <v>0.9249644265435394</v>
      </c>
      <c r="I92" s="96">
        <f t="shared" si="5"/>
        <v>0.8555591903710187</v>
      </c>
      <c r="J92" s="96">
        <f>BivN(NORMSINV(H92),NORMSINV(I92),CopulaCorrelation)</f>
        <v>0.8140328775352691</v>
      </c>
      <c r="K92" s="55">
        <f>(BivN(NORMSINV(H91),NORMSINV(I92),CopulaCorrelation)-BivN(NORMSINV(H92),NORMSINV(I92),CopulaCorrelation))</f>
        <v>0.0006037402690356464</v>
      </c>
      <c r="L92" s="96"/>
    </row>
    <row r="93" spans="7:12" ht="12.75">
      <c r="G93" s="73">
        <f t="shared" si="6"/>
        <v>3.949999999999994</v>
      </c>
      <c r="H93" s="96">
        <f t="shared" si="4"/>
        <v>0.9240399244450869</v>
      </c>
      <c r="I93" s="96">
        <f t="shared" si="5"/>
        <v>0.8538497819684819</v>
      </c>
      <c r="J93" s="96">
        <f>BivN(NORMSINV(H93),NORMSINV(I93),CopulaCorrelation)</f>
        <v>0.8119723458738501</v>
      </c>
      <c r="K93" s="55">
        <f>(BivN(NORMSINV(H92),NORMSINV(I93),CopulaCorrelation)-BivN(NORMSINV(H93),NORMSINV(I93),CopulaCorrelation))</f>
        <v>0.0006014693555123074</v>
      </c>
      <c r="L93" s="96"/>
    </row>
    <row r="94" spans="7:12" ht="12.75">
      <c r="G94" s="73">
        <f t="shared" si="6"/>
        <v>3.999999999999994</v>
      </c>
      <c r="H94" s="96">
        <f t="shared" si="4"/>
        <v>0.9231163463866359</v>
      </c>
      <c r="I94" s="96">
        <f t="shared" si="5"/>
        <v>0.8521437889662116</v>
      </c>
      <c r="J94" s="96">
        <f>BivN(NORMSINV(H94),NORMSINV(I94),CopulaCorrelation)</f>
        <v>0.8099182387039803</v>
      </c>
      <c r="K94" s="55">
        <f>(BivN(NORMSINV(H93),NORMSINV(I94),CopulaCorrelation)-BivN(NORMSINV(H94),NORMSINV(I94),CopulaCorrelation))</f>
        <v>0.000599214985719243</v>
      </c>
      <c r="L94" s="96">
        <f>J94</f>
        <v>0.8099182387039803</v>
      </c>
    </row>
    <row r="95" spans="7:12" ht="12.75">
      <c r="G95" s="73">
        <f t="shared" si="6"/>
        <v>4.049999999999994</v>
      </c>
      <c r="H95" s="96">
        <f t="shared" si="4"/>
        <v>0.9221936914446082</v>
      </c>
      <c r="I95" s="96">
        <f t="shared" si="5"/>
        <v>0.8504412045402332</v>
      </c>
      <c r="J95" s="96">
        <f>BivN(NORMSINV(H95),NORMSINV(I95),CopulaCorrelation)</f>
        <v>0.8078705194754571</v>
      </c>
      <c r="K95" s="55">
        <f>(BivN(NORMSINV(H94),NORMSINV(I95),CopulaCorrelation)-BivN(NORMSINV(H95),NORMSINV(I95),CopulaCorrelation))</f>
        <v>0.0005969768806463049</v>
      </c>
      <c r="L95" s="96"/>
    </row>
    <row r="96" spans="7:12" ht="12.75">
      <c r="G96" s="73">
        <f t="shared" si="6"/>
        <v>4.099999999999993</v>
      </c>
      <c r="H96" s="96">
        <f t="shared" si="4"/>
        <v>0.9212719586963488</v>
      </c>
      <c r="I96" s="96">
        <f t="shared" si="5"/>
        <v>0.848742021880207</v>
      </c>
      <c r="J96" s="96">
        <f>BivN(NORMSINV(H96),NORMSINV(I96),CopulaCorrelation)</f>
        <v>0.8058291521813632</v>
      </c>
      <c r="K96" s="55">
        <f>(BivN(NORMSINV(H95),NORMSINV(I96),CopulaCorrelation)-BivN(NORMSINV(H96),NORMSINV(I96),CopulaCorrelation))</f>
        <v>0.000594754769672523</v>
      </c>
      <c r="L96" s="96"/>
    </row>
    <row r="97" spans="7:12" ht="12.75">
      <c r="G97" s="73">
        <f t="shared" si="6"/>
        <v>4.149999999999993</v>
      </c>
      <c r="H97" s="96">
        <f t="shared" si="4"/>
        <v>0.9203511472201248</v>
      </c>
      <c r="I97" s="96">
        <f t="shared" si="5"/>
        <v>0.8470462341893998</v>
      </c>
      <c r="J97" s="96">
        <f>BivN(NORMSINV(H97),NORMSINV(I97),CopulaCorrelation)</f>
        <v>0.8037941013421191</v>
      </c>
      <c r="K97" s="55">
        <f>(BivN(NORMSINV(H96),NORMSINV(I97),CopulaCorrelation)-BivN(NORMSINV(H97),NORMSINV(I97),CopulaCorrelation))</f>
        <v>0.0005925483902126105</v>
      </c>
      <c r="L97" s="96"/>
    </row>
    <row r="98" spans="7:12" ht="12.75">
      <c r="G98" s="73">
        <f t="shared" si="6"/>
        <v>4.199999999999993</v>
      </c>
      <c r="H98" s="96">
        <f t="shared" si="4"/>
        <v>0.9194312560951248</v>
      </c>
      <c r="I98" s="96">
        <f t="shared" si="5"/>
        <v>0.845353834684659</v>
      </c>
      <c r="J98" s="96">
        <f>BivN(NORMSINV(H98),NORMSINV(I98),CopulaCorrelation)</f>
        <v>0.8017653319902196</v>
      </c>
      <c r="K98" s="55">
        <f>(BivN(NORMSINV(H97),NORMSINV(I98),CopulaCorrelation)-BivN(NORMSINV(H98),NORMSINV(I98),CopulaCorrelation))</f>
        <v>0.000590357487374682</v>
      </c>
      <c r="L98" s="96"/>
    </row>
    <row r="99" spans="7:12" ht="12.75">
      <c r="G99" s="73">
        <f t="shared" si="6"/>
        <v>4.249999999999993</v>
      </c>
      <c r="H99" s="96">
        <f t="shared" si="4"/>
        <v>0.9185122844014575</v>
      </c>
      <c r="I99" s="96">
        <f t="shared" si="5"/>
        <v>0.8436648165963839</v>
      </c>
      <c r="J99" s="96">
        <f>BivN(NORMSINV(H99),NORMSINV(I99),CopulaCorrelation)</f>
        <v>0.7997428096556041</v>
      </c>
      <c r="K99" s="55">
        <f>(BivN(NORMSINV(H98),NORMSINV(I99),CopulaCorrelation)-BivN(NORMSINV(H99),NORMSINV(I99),CopulaCorrelation))</f>
        <v>0.0005881818136450612</v>
      </c>
      <c r="L99" s="96">
        <f>J99</f>
        <v>0.7997428096556041</v>
      </c>
    </row>
    <row r="100" spans="7:12" ht="12.75">
      <c r="G100" s="73">
        <f t="shared" si="6"/>
        <v>4.299999999999993</v>
      </c>
      <c r="H100" s="96">
        <f t="shared" si="4"/>
        <v>0.9175942312201512</v>
      </c>
      <c r="I100" s="96">
        <f t="shared" si="5"/>
        <v>0.8419791731685001</v>
      </c>
      <c r="J100" s="96">
        <f>BivN(NORMSINV(H100),NORMSINV(I100),CopulaCorrelation)</f>
        <v>0.7977265003516385</v>
      </c>
      <c r="K100" s="55">
        <f>(BivN(NORMSINV(H99),NORMSINV(I100),CopulaCorrelation)-BivN(NORMSINV(H100),NORMSINV(I100),CopulaCorrelation))</f>
        <v>0.0005860211285810824</v>
      </c>
      <c r="L100" s="96"/>
    </row>
    <row r="101" spans="7:12" ht="12.75">
      <c r="G101" s="73">
        <f t="shared" si="6"/>
        <v>4.3499999999999925</v>
      </c>
      <c r="H101" s="96">
        <f t="shared" si="4"/>
        <v>0.9166770956331525</v>
      </c>
      <c r="I101" s="96">
        <f t="shared" si="5"/>
        <v>0.8402968976584316</v>
      </c>
      <c r="J101" s="96">
        <f>BivN(NORMSINV(H101),NORMSINV(I101),CopulaCorrelation)</f>
        <v>0.7957163705616619</v>
      </c>
      <c r="K101" s="55">
        <f>(BivN(NORMSINV(H100),NORMSINV(I101),CopulaCorrelation)-BivN(NORMSINV(H101),NORMSINV(I101),CopulaCorrelation))</f>
        <v>0.00058387519852654</v>
      </c>
      <c r="L101" s="96"/>
    </row>
    <row r="102" spans="7:12" ht="12.75">
      <c r="G102" s="73">
        <f t="shared" si="6"/>
        <v>4.399999999999992</v>
      </c>
      <c r="H102" s="96">
        <f t="shared" si="4"/>
        <v>0.9157608767233257</v>
      </c>
      <c r="I102" s="96">
        <f t="shared" si="5"/>
        <v>0.8386179833370743</v>
      </c>
      <c r="J102" s="96">
        <f>BivN(NORMSINV(H102),NORMSINV(I102),CopulaCorrelation)</f>
        <v>0.7937123872260896</v>
      </c>
      <c r="K102" s="55">
        <f>(BivN(NORMSINV(H101),NORMSINV(I102),CopulaCorrelation)-BivN(NORMSINV(H102),NORMSINV(I102),CopulaCorrelation))</f>
        <v>0.0005817437963386851</v>
      </c>
      <c r="L102" s="96"/>
    </row>
    <row r="103" spans="7:12" ht="12.75">
      <c r="G103" s="73">
        <f t="shared" si="6"/>
        <v>4.449999999999992</v>
      </c>
      <c r="H103" s="96">
        <f t="shared" si="4"/>
        <v>0.9148455735744522</v>
      </c>
      <c r="I103" s="96">
        <f t="shared" si="5"/>
        <v>0.8369424234887684</v>
      </c>
      <c r="J103" s="96">
        <f>BivN(NORMSINV(H103),NORMSINV(I103),CopulaCorrelation)</f>
        <v>0.791714517730018</v>
      </c>
      <c r="K103" s="55">
        <f>(BivN(NORMSINV(H102),NORMSINV(I103),CopulaCorrelation)-BivN(NORMSINV(H103),NORMSINV(I103),CopulaCorrelation))</f>
        <v>0.0005796267011312084</v>
      </c>
      <c r="L103" s="96"/>
    </row>
    <row r="104" spans="7:12" ht="12.75">
      <c r="G104" s="73">
        <f t="shared" si="6"/>
        <v>4.499999999999992</v>
      </c>
      <c r="H104" s="96">
        <f t="shared" si="4"/>
        <v>0.9139311852712283</v>
      </c>
      <c r="I104" s="96">
        <f t="shared" si="5"/>
        <v>0.8352702114112722</v>
      </c>
      <c r="J104" s="96">
        <f>BivN(NORMSINV(H104),NORMSINV(I104),CopulaCorrelation)</f>
        <v>0.7897227298913267</v>
      </c>
      <c r="K104" s="55">
        <f>(BivN(NORMSINV(H103),NORMSINV(I104),CopulaCorrelation)-BivN(NORMSINV(H104),NORMSINV(I104),CopulaCorrelation))</f>
        <v>0.0005775236980267717</v>
      </c>
      <c r="L104" s="96">
        <f>J104</f>
        <v>0.7897227298913267</v>
      </c>
    </row>
    <row r="105" spans="7:12" ht="12.75">
      <c r="G105" s="73">
        <f t="shared" si="6"/>
        <v>4.549999999999992</v>
      </c>
      <c r="H105" s="96">
        <f t="shared" si="4"/>
        <v>0.913017710899266</v>
      </c>
      <c r="I105" s="96">
        <f t="shared" si="5"/>
        <v>0.8336013404157356</v>
      </c>
      <c r="J105" s="96">
        <f>BivN(NORMSINV(H105),NORMSINV(I105),CopulaCorrelation)</f>
        <v>0.7877369919492456</v>
      </c>
      <c r="K105" s="55">
        <f>(BivN(NORMSINV(H104),NORMSINV(I105),CopulaCorrelation)-BivN(NORMSINV(H105),NORMSINV(I105),CopulaCorrelation))</f>
        <v>0.0005754345779251935</v>
      </c>
      <c r="L105" s="96"/>
    </row>
    <row r="106" spans="7:12" ht="12.75">
      <c r="G106" s="73">
        <f t="shared" si="6"/>
        <v>4.599999999999992</v>
      </c>
      <c r="H106" s="96">
        <f t="shared" si="4"/>
        <v>0.9121051495450906</v>
      </c>
      <c r="I106" s="96">
        <f t="shared" si="5"/>
        <v>0.831935803826672</v>
      </c>
      <c r="J106" s="96">
        <f>BivN(NORMSINV(H106),NORMSINV(I106),CopulaCorrelation)</f>
        <v>0.7857572725533547</v>
      </c>
      <c r="K106" s="55">
        <f>(BivN(NORMSINV(H105),NORMSINV(I106),CopulaCorrelation)-BivN(NORMSINV(H106),NORMSINV(I106),CopulaCorrelation))</f>
        <v>0.0005733591372846236</v>
      </c>
      <c r="L106" s="96"/>
    </row>
    <row r="107" spans="7:12" ht="12.75">
      <c r="G107" s="73">
        <f t="shared" si="6"/>
        <v>4.6499999999999915</v>
      </c>
      <c r="H107" s="96">
        <f t="shared" si="4"/>
        <v>0.9111935002961407</v>
      </c>
      <c r="I107" s="96">
        <f t="shared" si="5"/>
        <v>0.830273594981933</v>
      </c>
      <c r="J107" s="96">
        <f>BivN(NORMSINV(H107),NORMSINV(I107),CopulaCorrelation)</f>
        <v>0.7837835407530132</v>
      </c>
      <c r="K107" s="55">
        <f>(BivN(NORMSINV(H106),NORMSINV(I107),CopulaCorrelation)-BivN(NORMSINV(H107),NORMSINV(I107),CopulaCorrelation))</f>
        <v>0.0005712971779066045</v>
      </c>
      <c r="L107" s="96"/>
    </row>
    <row r="108" spans="7:12" ht="12.75">
      <c r="G108" s="73">
        <f t="shared" si="6"/>
        <v>4.699999999999991</v>
      </c>
      <c r="H108" s="96">
        <f t="shared" si="4"/>
        <v>0.9102827622407671</v>
      </c>
      <c r="I108" s="96">
        <f t="shared" si="5"/>
        <v>0.8286147072326809</v>
      </c>
      <c r="J108" s="96">
        <f>BivN(NORMSINV(H108),NORMSINV(I108),CopulaCorrelation)</f>
        <v>0.7818157659871817</v>
      </c>
      <c r="K108" s="55">
        <f>(BivN(NORMSINV(H107),NORMSINV(I108),CopulaCorrelation)-BivN(NORMSINV(H108),NORMSINV(I108),CopulaCorrelation))</f>
        <v>0.0005692485067386732</v>
      </c>
      <c r="L108" s="96"/>
    </row>
    <row r="109" spans="7:12" ht="12.75">
      <c r="G109" s="73">
        <f t="shared" si="6"/>
        <v>4.749999999999991</v>
      </c>
      <c r="H109" s="96">
        <f t="shared" si="4"/>
        <v>0.9093729344682315</v>
      </c>
      <c r="I109" s="96">
        <f t="shared" si="5"/>
        <v>0.8269591339433626</v>
      </c>
      <c r="J109" s="96">
        <f>BivN(NORMSINV(H109),NORMSINV(I109),CopulaCorrelation)</f>
        <v>0.7798539180746223</v>
      </c>
      <c r="K109" s="55">
        <f>(BivN(NORMSINV(H108),NORMSINV(I109),CopulaCorrelation)-BivN(NORMSINV(H109),NORMSINV(I109),CopulaCorrelation))</f>
        <v>0.0005672129356840694</v>
      </c>
      <c r="L109" s="96">
        <f>J109</f>
        <v>0.7798539180746223</v>
      </c>
    </row>
    <row r="110" spans="7:12" ht="12.75">
      <c r="G110" s="73">
        <f t="shared" si="6"/>
        <v>4.799999999999991</v>
      </c>
      <c r="H110" s="96">
        <f t="shared" si="4"/>
        <v>0.9084640160687063</v>
      </c>
      <c r="I110" s="96">
        <f t="shared" si="5"/>
        <v>0.8253068684916827</v>
      </c>
      <c r="J110" s="96">
        <f>BivN(NORMSINV(H110),NORMSINV(I110),CopulaCorrelation)</f>
        <v>0.7778979672044657</v>
      </c>
      <c r="K110" s="55">
        <f>(BivN(NORMSINV(H109),NORMSINV(I110),CopulaCorrelation)-BivN(NORMSINV(H110),NORMSINV(I110),CopulaCorrelation))</f>
        <v>0.0005651902814172161</v>
      </c>
      <c r="L110" s="96"/>
    </row>
    <row r="111" spans="7:12" ht="12.75">
      <c r="G111" s="73">
        <f t="shared" si="6"/>
        <v>4.849999999999991</v>
      </c>
      <c r="H111" s="96">
        <f t="shared" si="4"/>
        <v>0.9075560061332728</v>
      </c>
      <c r="I111" s="96">
        <f t="shared" si="5"/>
        <v>0.8236579042685771</v>
      </c>
      <c r="J111" s="96">
        <f>BivN(NORMSINV(H111),NORMSINV(I111),CopulaCorrelation)</f>
        <v>0.7759478839271154</v>
      </c>
      <c r="K111" s="55">
        <f>(BivN(NORMSINV(H110),NORMSINV(I111),CopulaCorrelation)-BivN(NORMSINV(H111),NORMSINV(I111),CopulaCorrelation))</f>
        <v>0.0005631803652146328</v>
      </c>
      <c r="L111" s="96"/>
    </row>
    <row r="112" spans="7:12" ht="12.75">
      <c r="G112" s="73">
        <f t="shared" si="6"/>
        <v>4.899999999999991</v>
      </c>
      <c r="H112" s="96">
        <f t="shared" si="4"/>
        <v>0.906648903753921</v>
      </c>
      <c r="I112" s="96">
        <f t="shared" si="5"/>
        <v>0.8220122346781868</v>
      </c>
      <c r="J112" s="96">
        <f>BivN(NORMSINV(H112),NORMSINV(I112),CopulaCorrelation)</f>
        <v>0.7740036391454865</v>
      </c>
      <c r="K112" s="55">
        <f>(BivN(NORMSINV(H111),NORMSINV(I112),CopulaCorrelation)-BivN(NORMSINV(H112),NORMSINV(I112),CopulaCorrelation))</f>
        <v>0.0005611830127862927</v>
      </c>
      <c r="L112" s="96"/>
    </row>
    <row r="113" spans="7:12" ht="12.75">
      <c r="G113" s="73">
        <f t="shared" si="6"/>
        <v>4.94999999999999</v>
      </c>
      <c r="H113" s="96">
        <f t="shared" si="4"/>
        <v>0.9057427080235486</v>
      </c>
      <c r="I113" s="96">
        <f t="shared" si="5"/>
        <v>0.8203698531378313</v>
      </c>
      <c r="J113" s="96">
        <f>BivN(NORMSINV(H113),NORMSINV(I113),CopulaCorrelation)</f>
        <v>0.7720652041065523</v>
      </c>
      <c r="K113" s="55">
        <f>(BivN(NORMSINV(H112),NORMSINV(I113),CopulaCorrelation)-BivN(NORMSINV(H113),NORMSINV(I113),CopulaCorrelation))</f>
        <v>0.0005591980541195252</v>
      </c>
      <c r="L113" s="96"/>
    </row>
    <row r="114" spans="7:12" ht="12.75">
      <c r="G114" s="73">
        <f t="shared" si="6"/>
        <v>4.99999999999999</v>
      </c>
      <c r="H114" s="96">
        <f t="shared" si="4"/>
        <v>0.9048374180359597</v>
      </c>
      <c r="I114" s="96">
        <f t="shared" si="5"/>
        <v>0.8187307530779822</v>
      </c>
      <c r="J114" s="96">
        <f>BivN(NORMSINV(H114),NORMSINV(I114),CopulaCorrelation)</f>
        <v>0.7701325503931908</v>
      </c>
      <c r="K114" s="55">
        <f>(BivN(NORMSINV(H113),NORMSINV(I114),CopulaCorrelation)-BivN(NORMSINV(H114),NORMSINV(I114),CopulaCorrelation))</f>
        <v>0.000557225323330135</v>
      </c>
      <c r="L114" s="96">
        <f>J114</f>
        <v>0.7701325503931908</v>
      </c>
    </row>
    <row r="115" spans="7:11" ht="12.75">
      <c r="G115" s="73"/>
      <c r="H115" s="96"/>
      <c r="I115" s="96"/>
      <c r="J115" s="55"/>
      <c r="K115" s="96"/>
    </row>
    <row r="116" spans="7:11" ht="12.75">
      <c r="G116" s="73"/>
      <c r="H116" s="96"/>
      <c r="I116" s="96"/>
      <c r="J116" s="75">
        <f>SUM(K15:K114)*(1-Recovery)</f>
        <v>0.04134962031292006</v>
      </c>
      <c r="K116" s="63">
        <f>SUM(L15:L114)*0.25</f>
        <v>4.360830182009783</v>
      </c>
    </row>
    <row r="117" spans="7:11" ht="12.75">
      <c r="G117" s="73"/>
      <c r="H117" s="96"/>
      <c r="I117" s="96"/>
      <c r="J117" s="55"/>
      <c r="K117" s="96"/>
    </row>
    <row r="118" spans="7:11" ht="12.75">
      <c r="G118" s="73"/>
      <c r="H118" s="96"/>
      <c r="I118" s="96"/>
      <c r="J118" s="55"/>
      <c r="K118" s="96"/>
    </row>
    <row r="119" spans="7:11" ht="12.75">
      <c r="G119" s="73"/>
      <c r="H119" s="96"/>
      <c r="I119" s="96"/>
      <c r="J119" s="55"/>
      <c r="K119" s="96"/>
    </row>
    <row r="120" spans="7:11" ht="12.75">
      <c r="G120" s="73"/>
      <c r="H120" s="96"/>
      <c r="I120" s="96"/>
      <c r="J120" s="55"/>
      <c r="K120" s="96"/>
    </row>
    <row r="121" spans="7:11" ht="12.75">
      <c r="G121" s="73"/>
      <c r="H121" s="96"/>
      <c r="I121" s="96"/>
      <c r="J121" s="55"/>
      <c r="K121" s="96"/>
    </row>
    <row r="122" spans="7:11" ht="12.75">
      <c r="G122" s="73"/>
      <c r="H122" s="96"/>
      <c r="I122" s="96"/>
      <c r="J122" s="55"/>
      <c r="K122" s="96"/>
    </row>
    <row r="123" spans="7:11" ht="12.75">
      <c r="G123" s="73"/>
      <c r="H123" s="96"/>
      <c r="I123" s="96"/>
      <c r="J123" s="55"/>
      <c r="K123" s="96"/>
    </row>
    <row r="124" spans="7:11" ht="12.75">
      <c r="G124" s="73"/>
      <c r="H124" s="96"/>
      <c r="I124" s="96"/>
      <c r="J124" s="55"/>
      <c r="K124" s="96"/>
    </row>
    <row r="125" spans="7:11" ht="12.75">
      <c r="G125" s="73"/>
      <c r="H125" s="96"/>
      <c r="I125" s="96"/>
      <c r="J125" s="55"/>
      <c r="K125" s="96"/>
    </row>
    <row r="126" spans="7:11" ht="12.75">
      <c r="G126" s="73"/>
      <c r="H126" s="96"/>
      <c r="I126" s="96"/>
      <c r="J126" s="55"/>
      <c r="K126" s="96"/>
    </row>
    <row r="127" spans="7:11" ht="12.75">
      <c r="G127" s="73"/>
      <c r="H127" s="96"/>
      <c r="I127" s="96"/>
      <c r="J127" s="55"/>
      <c r="K127" s="96"/>
    </row>
    <row r="128" spans="7:11" ht="12.75">
      <c r="G128" s="73"/>
      <c r="H128" s="96"/>
      <c r="I128" s="96"/>
      <c r="J128" s="55"/>
      <c r="K128" s="96"/>
    </row>
    <row r="129" spans="7:11" ht="12.75">
      <c r="G129" s="73"/>
      <c r="H129" s="96"/>
      <c r="I129" s="96"/>
      <c r="J129" s="55"/>
      <c r="K129" s="96"/>
    </row>
    <row r="130" spans="7:11" ht="12.75">
      <c r="G130" s="73"/>
      <c r="H130" s="96"/>
      <c r="I130" s="96"/>
      <c r="J130" s="55"/>
      <c r="K130" s="96"/>
    </row>
    <row r="131" spans="7:11" ht="12.75">
      <c r="G131" s="73"/>
      <c r="H131" s="96"/>
      <c r="I131" s="96"/>
      <c r="J131" s="55"/>
      <c r="K131" s="96"/>
    </row>
    <row r="132" spans="7:11" ht="12.75">
      <c r="G132" s="73"/>
      <c r="H132" s="96"/>
      <c r="I132" s="96"/>
      <c r="J132" s="55"/>
      <c r="K132" s="96"/>
    </row>
    <row r="133" spans="7:11" ht="12.75">
      <c r="G133" s="73"/>
      <c r="H133" s="96"/>
      <c r="I133" s="96"/>
      <c r="J133" s="55"/>
      <c r="K133" s="96"/>
    </row>
    <row r="134" spans="7:11" ht="12.75">
      <c r="G134" s="73"/>
      <c r="H134" s="96"/>
      <c r="I134" s="96"/>
      <c r="J134" s="55"/>
      <c r="K134" s="96"/>
    </row>
    <row r="135" spans="7:11" ht="12.75">
      <c r="G135" s="73"/>
      <c r="H135" s="96"/>
      <c r="I135" s="96"/>
      <c r="J135" s="55"/>
      <c r="K135" s="96"/>
    </row>
    <row r="136" spans="7:11" ht="12.75">
      <c r="G136" s="73"/>
      <c r="H136" s="96"/>
      <c r="I136" s="96"/>
      <c r="J136" s="55"/>
      <c r="K136" s="96"/>
    </row>
    <row r="137" spans="7:11" ht="12.75">
      <c r="G137" s="73"/>
      <c r="H137" s="96"/>
      <c r="I137" s="96"/>
      <c r="J137" s="55"/>
      <c r="K137" s="96"/>
    </row>
    <row r="138" spans="7:11" ht="12.75">
      <c r="G138" s="73"/>
      <c r="H138" s="96"/>
      <c r="I138" s="96"/>
      <c r="J138" s="55"/>
      <c r="K138" s="96"/>
    </row>
    <row r="139" spans="7:11" ht="12.75">
      <c r="G139" s="73"/>
      <c r="H139" s="96"/>
      <c r="I139" s="96"/>
      <c r="J139" s="55"/>
      <c r="K139" s="96"/>
    </row>
    <row r="140" spans="7:11" ht="12.75">
      <c r="G140" s="73"/>
      <c r="H140" s="96"/>
      <c r="I140" s="96"/>
      <c r="J140" s="55"/>
      <c r="K140" s="96"/>
    </row>
    <row r="141" spans="7:11" ht="12.75">
      <c r="G141" s="73"/>
      <c r="H141" s="96"/>
      <c r="I141" s="96"/>
      <c r="J141" s="55"/>
      <c r="K141" s="96"/>
    </row>
    <row r="142" spans="7:11" ht="12.75">
      <c r="G142" s="73"/>
      <c r="H142" s="96"/>
      <c r="I142" s="96"/>
      <c r="J142" s="55"/>
      <c r="K142" s="96"/>
    </row>
    <row r="143" spans="7:11" ht="12.75">
      <c r="G143" s="73"/>
      <c r="H143" s="96"/>
      <c r="I143" s="96"/>
      <c r="J143" s="55"/>
      <c r="K143" s="96"/>
    </row>
    <row r="144" spans="7:11" ht="12.75">
      <c r="G144" s="73"/>
      <c r="H144" s="96"/>
      <c r="I144" s="96"/>
      <c r="J144" s="55"/>
      <c r="K144" s="96"/>
    </row>
    <row r="145" spans="7:11" ht="12.75">
      <c r="G145" s="73"/>
      <c r="H145" s="96"/>
      <c r="I145" s="96"/>
      <c r="J145" s="55"/>
      <c r="K145" s="96"/>
    </row>
    <row r="146" spans="7:11" ht="12.75">
      <c r="G146" s="73"/>
      <c r="H146" s="96"/>
      <c r="I146" s="96"/>
      <c r="J146" s="55"/>
      <c r="K146" s="96"/>
    </row>
    <row r="147" spans="7:11" ht="12.75">
      <c r="G147" s="73"/>
      <c r="H147" s="96"/>
      <c r="I147" s="96"/>
      <c r="J147" s="55"/>
      <c r="K147" s="96"/>
    </row>
    <row r="148" spans="7:11" ht="12.75">
      <c r="G148" s="73"/>
      <c r="H148" s="96"/>
      <c r="I148" s="96"/>
      <c r="J148" s="55"/>
      <c r="K148" s="96"/>
    </row>
    <row r="149" spans="7:11" ht="12.75">
      <c r="G149" s="73"/>
      <c r="H149" s="96"/>
      <c r="I149" s="96"/>
      <c r="J149" s="55"/>
      <c r="K149" s="96"/>
    </row>
    <row r="150" spans="7:11" ht="12.75">
      <c r="G150" s="73"/>
      <c r="H150" s="96"/>
      <c r="I150" s="96"/>
      <c r="J150" s="55"/>
      <c r="K150" s="96"/>
    </row>
    <row r="151" spans="7:11" ht="12.75">
      <c r="G151" s="73"/>
      <c r="H151" s="96"/>
      <c r="I151" s="96"/>
      <c r="J151" s="55"/>
      <c r="K151" s="96"/>
    </row>
    <row r="152" spans="7:11" ht="12.75">
      <c r="G152" s="73"/>
      <c r="H152" s="96"/>
      <c r="I152" s="96"/>
      <c r="J152" s="55"/>
      <c r="K152" s="96"/>
    </row>
    <row r="153" spans="7:11" ht="12.75">
      <c r="G153" s="73"/>
      <c r="H153" s="96"/>
      <c r="I153" s="96"/>
      <c r="J153" s="55"/>
      <c r="K153" s="96"/>
    </row>
    <row r="154" spans="7:11" ht="12.75">
      <c r="G154" s="73"/>
      <c r="H154" s="96"/>
      <c r="I154" s="96"/>
      <c r="J154" s="55"/>
      <c r="K154" s="96"/>
    </row>
    <row r="155" spans="7:11" ht="12.75">
      <c r="G155" s="73"/>
      <c r="H155" s="96"/>
      <c r="I155" s="96"/>
      <c r="J155" s="55"/>
      <c r="K155" s="96"/>
    </row>
    <row r="156" spans="7:11" ht="12.75">
      <c r="G156" s="73"/>
      <c r="H156" s="96"/>
      <c r="I156" s="96"/>
      <c r="J156" s="55"/>
      <c r="K156" s="96"/>
    </row>
    <row r="157" spans="7:11" ht="12.75">
      <c r="G157" s="73"/>
      <c r="H157" s="96"/>
      <c r="I157" s="96"/>
      <c r="J157" s="55"/>
      <c r="K157" s="96"/>
    </row>
    <row r="158" spans="7:11" ht="12.75">
      <c r="G158" s="73"/>
      <c r="H158" s="96"/>
      <c r="I158" s="96"/>
      <c r="J158" s="55"/>
      <c r="K158" s="96"/>
    </row>
    <row r="159" spans="7:11" ht="12.75">
      <c r="G159" s="73"/>
      <c r="H159" s="96"/>
      <c r="I159" s="96"/>
      <c r="J159" s="55"/>
      <c r="K159" s="96"/>
    </row>
    <row r="160" spans="7:11" ht="12.75">
      <c r="G160" s="73"/>
      <c r="H160" s="96"/>
      <c r="I160" s="96"/>
      <c r="J160" s="55"/>
      <c r="K160" s="96"/>
    </row>
    <row r="161" spans="7:11" ht="12.75">
      <c r="G161" s="73"/>
      <c r="H161" s="96"/>
      <c r="I161" s="96"/>
      <c r="J161" s="55"/>
      <c r="K161" s="96"/>
    </row>
    <row r="162" spans="7:11" ht="12.75">
      <c r="G162" s="73"/>
      <c r="H162" s="96"/>
      <c r="I162" s="96"/>
      <c r="J162" s="55"/>
      <c r="K162" s="96"/>
    </row>
    <row r="163" spans="7:11" ht="12.75">
      <c r="G163" s="73"/>
      <c r="H163" s="96"/>
      <c r="I163" s="96"/>
      <c r="J163" s="55"/>
      <c r="K163" s="96"/>
    </row>
    <row r="164" spans="7:11" ht="12.75">
      <c r="G164" s="73"/>
      <c r="H164" s="96"/>
      <c r="I164" s="96"/>
      <c r="J164" s="55"/>
      <c r="K164" s="96"/>
    </row>
    <row r="165" spans="7:11" ht="12.75">
      <c r="G165" s="73"/>
      <c r="H165" s="96"/>
      <c r="I165" s="96"/>
      <c r="J165" s="55"/>
      <c r="K165" s="96"/>
    </row>
    <row r="166" spans="7:11" ht="12.75">
      <c r="G166" s="73"/>
      <c r="H166" s="96"/>
      <c r="I166" s="96"/>
      <c r="J166" s="55"/>
      <c r="K166" s="96"/>
    </row>
    <row r="167" spans="7:11" ht="12.75">
      <c r="G167" s="73"/>
      <c r="H167" s="96"/>
      <c r="I167" s="96"/>
      <c r="J167" s="55"/>
      <c r="K167" s="96"/>
    </row>
    <row r="168" spans="7:11" ht="12.75">
      <c r="G168" s="73"/>
      <c r="H168" s="96"/>
      <c r="I168" s="96"/>
      <c r="J168" s="55"/>
      <c r="K168" s="96"/>
    </row>
    <row r="169" spans="7:11" ht="12.75">
      <c r="G169" s="73"/>
      <c r="H169" s="96"/>
      <c r="I169" s="96"/>
      <c r="J169" s="55"/>
      <c r="K169" s="96"/>
    </row>
    <row r="170" spans="7:11" ht="12.75">
      <c r="G170" s="73"/>
      <c r="H170" s="96"/>
      <c r="I170" s="96"/>
      <c r="J170" s="55"/>
      <c r="K170" s="96"/>
    </row>
    <row r="171" spans="7:11" ht="12.75">
      <c r="G171" s="73"/>
      <c r="H171" s="96"/>
      <c r="I171" s="96"/>
      <c r="J171" s="55"/>
      <c r="K171" s="96"/>
    </row>
    <row r="172" spans="7:11" ht="12.75">
      <c r="G172" s="73"/>
      <c r="H172" s="96"/>
      <c r="I172" s="96"/>
      <c r="J172" s="55"/>
      <c r="K172" s="96"/>
    </row>
    <row r="173" spans="7:11" ht="12.75">
      <c r="G173" s="73"/>
      <c r="H173" s="96"/>
      <c r="I173" s="96"/>
      <c r="J173" s="55"/>
      <c r="K173" s="96"/>
    </row>
    <row r="174" spans="7:11" ht="12.75">
      <c r="G174" s="73"/>
      <c r="H174" s="96"/>
      <c r="I174" s="96"/>
      <c r="J174" s="55"/>
      <c r="K174" s="96"/>
    </row>
    <row r="175" spans="7:11" ht="12.75">
      <c r="G175" s="73"/>
      <c r="H175" s="96"/>
      <c r="I175" s="96"/>
      <c r="J175" s="55"/>
      <c r="K175" s="96"/>
    </row>
    <row r="176" spans="7:11" ht="12.75">
      <c r="G176" s="73"/>
      <c r="H176" s="96"/>
      <c r="I176" s="96"/>
      <c r="J176" s="55"/>
      <c r="K176" s="96"/>
    </row>
    <row r="177" spans="7:11" ht="12.75">
      <c r="G177" s="73"/>
      <c r="H177" s="96"/>
      <c r="I177" s="96"/>
      <c r="J177" s="55"/>
      <c r="K177" s="96"/>
    </row>
    <row r="178" spans="7:11" ht="12.75">
      <c r="G178" s="73"/>
      <c r="H178" s="96"/>
      <c r="I178" s="96"/>
      <c r="J178" s="55"/>
      <c r="K178" s="96"/>
    </row>
    <row r="179" spans="7:11" ht="12.75">
      <c r="G179" s="73"/>
      <c r="H179" s="96"/>
      <c r="I179" s="96"/>
      <c r="J179" s="55"/>
      <c r="K179" s="96"/>
    </row>
    <row r="180" spans="7:11" ht="12.75">
      <c r="G180" s="73"/>
      <c r="H180" s="96"/>
      <c r="I180" s="96"/>
      <c r="J180" s="55"/>
      <c r="K180" s="96"/>
    </row>
    <row r="181" spans="7:11" ht="12.75">
      <c r="G181" s="73"/>
      <c r="H181" s="96"/>
      <c r="I181" s="96"/>
      <c r="J181" s="55"/>
      <c r="K181" s="96"/>
    </row>
    <row r="182" spans="7:11" ht="12.75">
      <c r="G182" s="73"/>
      <c r="H182" s="96"/>
      <c r="I182" s="96"/>
      <c r="J182" s="55"/>
      <c r="K182" s="96"/>
    </row>
    <row r="183" spans="7:11" ht="12.75">
      <c r="G183" s="73"/>
      <c r="H183" s="96"/>
      <c r="I183" s="96"/>
      <c r="J183" s="55"/>
      <c r="K183" s="96"/>
    </row>
    <row r="184" spans="7:11" ht="12.75">
      <c r="G184" s="73"/>
      <c r="H184" s="96"/>
      <c r="I184" s="96"/>
      <c r="J184" s="55"/>
      <c r="K184" s="96"/>
    </row>
    <row r="185" spans="7:11" ht="12.75">
      <c r="G185" s="73"/>
      <c r="H185" s="96"/>
      <c r="I185" s="96"/>
      <c r="J185" s="55"/>
      <c r="K185" s="96"/>
    </row>
    <row r="186" spans="7:11" ht="12.75">
      <c r="G186" s="73"/>
      <c r="H186" s="96"/>
      <c r="I186" s="96"/>
      <c r="J186" s="55"/>
      <c r="K186" s="96"/>
    </row>
    <row r="187" spans="7:11" ht="12.75">
      <c r="G187" s="73"/>
      <c r="H187" s="96"/>
      <c r="I187" s="96"/>
      <c r="J187" s="55"/>
      <c r="K187" s="96"/>
    </row>
    <row r="188" spans="7:11" ht="12.75">
      <c r="G188" s="73"/>
      <c r="H188" s="96"/>
      <c r="I188" s="96"/>
      <c r="J188" s="55"/>
      <c r="K188" s="96"/>
    </row>
    <row r="189" spans="7:11" ht="12.75">
      <c r="G189" s="73"/>
      <c r="H189" s="96"/>
      <c r="I189" s="96"/>
      <c r="J189" s="55"/>
      <c r="K189" s="96"/>
    </row>
    <row r="190" spans="7:11" ht="12.75">
      <c r="G190" s="73"/>
      <c r="H190" s="96"/>
      <c r="I190" s="96"/>
      <c r="J190" s="55"/>
      <c r="K190" s="96"/>
    </row>
    <row r="191" spans="7:11" ht="12.75">
      <c r="G191" s="73"/>
      <c r="H191" s="96"/>
      <c r="I191" s="96"/>
      <c r="J191" s="55"/>
      <c r="K191" s="96"/>
    </row>
    <row r="192" spans="7:11" ht="12.75">
      <c r="G192" s="73"/>
      <c r="H192" s="96"/>
      <c r="I192" s="96"/>
      <c r="J192" s="55"/>
      <c r="K192" s="96"/>
    </row>
    <row r="193" spans="7:11" ht="12.75">
      <c r="G193" s="73"/>
      <c r="H193" s="96"/>
      <c r="I193" s="96"/>
      <c r="J193" s="55"/>
      <c r="K193" s="96"/>
    </row>
    <row r="194" spans="7:11" ht="12.75">
      <c r="G194" s="73"/>
      <c r="H194" s="96"/>
      <c r="I194" s="96"/>
      <c r="J194" s="55"/>
      <c r="K194" s="96"/>
    </row>
    <row r="195" spans="7:11" ht="12.75">
      <c r="G195" s="73"/>
      <c r="H195" s="96"/>
      <c r="I195" s="96"/>
      <c r="J195" s="55"/>
      <c r="K195" s="96"/>
    </row>
    <row r="196" spans="7:11" ht="12.75">
      <c r="G196" s="73"/>
      <c r="H196" s="96"/>
      <c r="I196" s="96"/>
      <c r="J196" s="55"/>
      <c r="K196" s="96"/>
    </row>
    <row r="197" spans="7:11" ht="12.75">
      <c r="G197" s="73"/>
      <c r="H197" s="96"/>
      <c r="I197" s="96"/>
      <c r="J197" s="55"/>
      <c r="K197" s="96"/>
    </row>
    <row r="198" spans="7:11" ht="12.75">
      <c r="G198" s="73"/>
      <c r="H198" s="96"/>
      <c r="I198" s="96"/>
      <c r="J198" s="55"/>
      <c r="K198" s="96"/>
    </row>
    <row r="199" spans="7:11" ht="12.75">
      <c r="G199" s="73"/>
      <c r="H199" s="96"/>
      <c r="I199" s="96"/>
      <c r="J199" s="55"/>
      <c r="K199" s="96"/>
    </row>
    <row r="200" spans="7:11" ht="12.75">
      <c r="G200" s="73"/>
      <c r="H200" s="96"/>
      <c r="I200" s="96"/>
      <c r="J200" s="55"/>
      <c r="K200" s="96"/>
    </row>
    <row r="201" spans="7:11" ht="12.75">
      <c r="G201" s="73"/>
      <c r="H201" s="96"/>
      <c r="I201" s="96"/>
      <c r="J201" s="55"/>
      <c r="K201" s="96"/>
    </row>
    <row r="202" spans="7:11" ht="12.75">
      <c r="G202" s="73"/>
      <c r="H202" s="96"/>
      <c r="I202" s="96"/>
      <c r="J202" s="55"/>
      <c r="K202" s="96"/>
    </row>
    <row r="203" spans="7:11" ht="12.75">
      <c r="G203" s="73"/>
      <c r="H203" s="96"/>
      <c r="I203" s="96"/>
      <c r="J203" s="55"/>
      <c r="K203" s="96"/>
    </row>
    <row r="204" spans="7:11" ht="12.75">
      <c r="G204" s="73"/>
      <c r="H204" s="96"/>
      <c r="I204" s="96"/>
      <c r="J204" s="55"/>
      <c r="K204" s="96"/>
    </row>
    <row r="205" spans="7:11" ht="12.75">
      <c r="G205" s="73"/>
      <c r="H205" s="96"/>
      <c r="I205" s="96"/>
      <c r="J205" s="55"/>
      <c r="K205" s="96"/>
    </row>
    <row r="206" spans="7:11" ht="12.75">
      <c r="G206" s="73"/>
      <c r="H206" s="96"/>
      <c r="I206" s="96"/>
      <c r="J206" s="55"/>
      <c r="K206" s="96"/>
    </row>
    <row r="207" spans="7:11" ht="12.75">
      <c r="G207" s="73"/>
      <c r="H207" s="96"/>
      <c r="I207" s="96"/>
      <c r="J207" s="55"/>
      <c r="K207" s="96"/>
    </row>
    <row r="208" spans="7:11" ht="12.75">
      <c r="G208" s="73"/>
      <c r="H208" s="96"/>
      <c r="I208" s="96"/>
      <c r="J208" s="55"/>
      <c r="K208" s="96"/>
    </row>
    <row r="209" spans="7:11" ht="12.75">
      <c r="G209" s="73"/>
      <c r="H209" s="96"/>
      <c r="I209" s="96"/>
      <c r="J209" s="55"/>
      <c r="K209" s="96"/>
    </row>
    <row r="210" spans="7:11" ht="12.75">
      <c r="G210" s="73"/>
      <c r="H210" s="96"/>
      <c r="I210" s="96"/>
      <c r="J210" s="55"/>
      <c r="K210" s="96"/>
    </row>
    <row r="211" spans="7:11" ht="12.75">
      <c r="G211" s="73"/>
      <c r="H211" s="96"/>
      <c r="I211" s="96"/>
      <c r="J211" s="55"/>
      <c r="K211" s="96"/>
    </row>
    <row r="212" spans="7:11" ht="12.75">
      <c r="G212" s="73"/>
      <c r="H212" s="96"/>
      <c r="I212" s="96"/>
      <c r="J212" s="55"/>
      <c r="K212" s="96"/>
    </row>
    <row r="213" spans="7:11" ht="12.75">
      <c r="G213" s="73"/>
      <c r="H213" s="96"/>
      <c r="I213" s="96"/>
      <c r="J213" s="55"/>
      <c r="K213" s="96"/>
    </row>
    <row r="214" spans="7:11" ht="12.75">
      <c r="G214" s="73"/>
      <c r="H214" s="96"/>
      <c r="I214" s="96"/>
      <c r="J214" s="55"/>
      <c r="K214" s="96"/>
    </row>
    <row r="215" spans="7:11" ht="12.75">
      <c r="G215" s="73"/>
      <c r="H215" s="96"/>
      <c r="I215" s="96"/>
      <c r="J215" s="55"/>
      <c r="K215" s="96"/>
    </row>
    <row r="216" spans="7:11" ht="12.75">
      <c r="G216" s="73"/>
      <c r="H216" s="96"/>
      <c r="I216" s="96"/>
      <c r="J216" s="55"/>
      <c r="K216" s="96"/>
    </row>
    <row r="217" spans="7:11" ht="12.75">
      <c r="G217" s="73"/>
      <c r="H217" s="96"/>
      <c r="I217" s="96"/>
      <c r="J217" s="55"/>
      <c r="K217" s="96"/>
    </row>
    <row r="218" spans="7:11" ht="12.75">
      <c r="G218" s="73"/>
      <c r="H218" s="96"/>
      <c r="I218" s="96"/>
      <c r="J218" s="55"/>
      <c r="K218" s="96"/>
    </row>
    <row r="219" spans="7:11" ht="12.75">
      <c r="G219" s="73"/>
      <c r="H219" s="96"/>
      <c r="I219" s="96"/>
      <c r="J219" s="55"/>
      <c r="K219" s="96"/>
    </row>
    <row r="220" spans="7:11" ht="12.75">
      <c r="G220" s="73"/>
      <c r="H220" s="96"/>
      <c r="I220" s="96"/>
      <c r="J220" s="55"/>
      <c r="K220" s="96"/>
    </row>
    <row r="221" spans="7:11" ht="12.75">
      <c r="G221" s="73"/>
      <c r="H221" s="96"/>
      <c r="I221" s="96"/>
      <c r="J221" s="55"/>
      <c r="K221" s="96"/>
    </row>
    <row r="222" spans="7:11" ht="12.75">
      <c r="G222" s="73"/>
      <c r="H222" s="96"/>
      <c r="I222" s="96"/>
      <c r="J222" s="55"/>
      <c r="K222" s="96"/>
    </row>
    <row r="223" spans="7:11" ht="12.75">
      <c r="G223" s="73"/>
      <c r="H223" s="96"/>
      <c r="I223" s="96"/>
      <c r="J223" s="55"/>
      <c r="K223" s="96"/>
    </row>
    <row r="224" spans="7:11" ht="12.75">
      <c r="G224" s="73"/>
      <c r="H224" s="96"/>
      <c r="I224" s="96"/>
      <c r="J224" s="55"/>
      <c r="K224" s="96"/>
    </row>
    <row r="225" spans="7:11" ht="12.75">
      <c r="G225" s="73"/>
      <c r="H225" s="96"/>
      <c r="I225" s="96"/>
      <c r="J225" s="55"/>
      <c r="K225" s="96"/>
    </row>
    <row r="226" spans="7:11" ht="12.75">
      <c r="G226" s="73"/>
      <c r="H226" s="96"/>
      <c r="I226" s="96"/>
      <c r="J226" s="55"/>
      <c r="K226" s="96"/>
    </row>
    <row r="227" spans="7:11" ht="12.75">
      <c r="G227" s="73"/>
      <c r="H227" s="96"/>
      <c r="I227" s="96"/>
      <c r="J227" s="55"/>
      <c r="K227" s="96"/>
    </row>
    <row r="228" spans="7:11" ht="12.75">
      <c r="G228" s="73"/>
      <c r="H228" s="96"/>
      <c r="I228" s="96"/>
      <c r="J228" s="55"/>
      <c r="K228" s="96"/>
    </row>
    <row r="229" spans="7:11" ht="12.75">
      <c r="G229" s="73"/>
      <c r="H229" s="96"/>
      <c r="I229" s="96"/>
      <c r="J229" s="55"/>
      <c r="K229" s="96"/>
    </row>
    <row r="230" spans="7:11" ht="12.75">
      <c r="G230" s="73"/>
      <c r="H230" s="96"/>
      <c r="I230" s="96"/>
      <c r="J230" s="55"/>
      <c r="K230" s="96"/>
    </row>
    <row r="231" spans="7:11" ht="12.75">
      <c r="G231" s="73"/>
      <c r="H231" s="96"/>
      <c r="I231" s="96"/>
      <c r="J231" s="55"/>
      <c r="K231" s="96"/>
    </row>
    <row r="232" spans="7:11" ht="12.75">
      <c r="G232" s="73"/>
      <c r="H232" s="96"/>
      <c r="I232" s="96"/>
      <c r="J232" s="55"/>
      <c r="K232" s="96"/>
    </row>
    <row r="233" spans="7:11" ht="12.75">
      <c r="G233" s="73"/>
      <c r="H233" s="96"/>
      <c r="I233" s="96"/>
      <c r="J233" s="55"/>
      <c r="K233" s="96"/>
    </row>
    <row r="234" spans="7:11" ht="12.75">
      <c r="G234" s="73"/>
      <c r="H234" s="96"/>
      <c r="I234" s="96"/>
      <c r="J234" s="55"/>
      <c r="K234" s="96"/>
    </row>
    <row r="235" spans="7:11" ht="12.75">
      <c r="G235" s="73"/>
      <c r="H235" s="96"/>
      <c r="I235" s="96"/>
      <c r="J235" s="55"/>
      <c r="K235" s="96"/>
    </row>
    <row r="236" spans="7:11" ht="12.75">
      <c r="G236" s="73"/>
      <c r="H236" s="96"/>
      <c r="I236" s="96"/>
      <c r="J236" s="55"/>
      <c r="K236" s="96"/>
    </row>
    <row r="237" spans="7:11" ht="12.75">
      <c r="G237" s="73"/>
      <c r="H237" s="96"/>
      <c r="I237" s="96"/>
      <c r="J237" s="55"/>
      <c r="K237" s="96"/>
    </row>
    <row r="238" spans="7:11" ht="12.75">
      <c r="G238" s="73"/>
      <c r="H238" s="96"/>
      <c r="I238" s="96"/>
      <c r="J238" s="55"/>
      <c r="K238" s="96"/>
    </row>
    <row r="239" spans="7:11" ht="12.75">
      <c r="G239" s="73"/>
      <c r="H239" s="96"/>
      <c r="I239" s="96"/>
      <c r="J239" s="55"/>
      <c r="K239" s="96"/>
    </row>
    <row r="240" spans="7:11" ht="12.75">
      <c r="G240" s="73"/>
      <c r="H240" s="96"/>
      <c r="I240" s="96"/>
      <c r="J240" s="55"/>
      <c r="K240" s="96"/>
    </row>
    <row r="241" spans="7:11" ht="12.75">
      <c r="G241" s="73"/>
      <c r="H241" s="96"/>
      <c r="I241" s="96"/>
      <c r="J241" s="55"/>
      <c r="K241" s="96"/>
    </row>
    <row r="242" spans="7:11" ht="12.75">
      <c r="G242" s="73"/>
      <c r="H242" s="96"/>
      <c r="I242" s="96"/>
      <c r="J242" s="55"/>
      <c r="K242" s="96"/>
    </row>
    <row r="243" spans="7:11" ht="12.75">
      <c r="G243" s="73"/>
      <c r="H243" s="96"/>
      <c r="I243" s="96"/>
      <c r="J243" s="55"/>
      <c r="K243" s="96"/>
    </row>
    <row r="244" spans="7:11" ht="12.75">
      <c r="G244" s="73"/>
      <c r="H244" s="96"/>
      <c r="I244" s="96"/>
      <c r="J244" s="55"/>
      <c r="K244" s="96"/>
    </row>
    <row r="245" spans="7:11" ht="12.75">
      <c r="G245" s="73"/>
      <c r="H245" s="96"/>
      <c r="I245" s="96"/>
      <c r="J245" s="55"/>
      <c r="K245" s="96"/>
    </row>
    <row r="246" spans="7:11" ht="12.75">
      <c r="G246" s="73"/>
      <c r="H246" s="96"/>
      <c r="I246" s="96"/>
      <c r="J246" s="55"/>
      <c r="K246" s="96"/>
    </row>
    <row r="247" spans="7:11" ht="12.75">
      <c r="G247" s="73"/>
      <c r="H247" s="96"/>
      <c r="I247" s="96"/>
      <c r="J247" s="55"/>
      <c r="K247" s="96"/>
    </row>
    <row r="248" spans="7:11" ht="12.75">
      <c r="G248" s="73"/>
      <c r="H248" s="96"/>
      <c r="I248" s="96"/>
      <c r="J248" s="55"/>
      <c r="K248" s="96"/>
    </row>
    <row r="249" spans="7:11" ht="12.75">
      <c r="G249" s="73"/>
      <c r="H249" s="96"/>
      <c r="I249" s="96"/>
      <c r="J249" s="55"/>
      <c r="K249" s="96"/>
    </row>
    <row r="250" spans="7:11" ht="12.75">
      <c r="G250" s="73"/>
      <c r="H250" s="96"/>
      <c r="I250" s="96"/>
      <c r="J250" s="55"/>
      <c r="K250" s="96"/>
    </row>
    <row r="251" spans="7:11" ht="12.75">
      <c r="G251" s="73"/>
      <c r="H251" s="96"/>
      <c r="I251" s="96"/>
      <c r="J251" s="55"/>
      <c r="K251" s="96"/>
    </row>
    <row r="252" spans="7:11" ht="12.75">
      <c r="G252" s="73"/>
      <c r="H252" s="96"/>
      <c r="I252" s="96"/>
      <c r="J252" s="55"/>
      <c r="K252" s="96"/>
    </row>
    <row r="253" spans="7:11" ht="12.75">
      <c r="G253" s="73"/>
      <c r="H253" s="96"/>
      <c r="I253" s="96"/>
      <c r="J253" s="55"/>
      <c r="K253" s="96"/>
    </row>
    <row r="254" spans="7:11" ht="12.75">
      <c r="G254" s="73"/>
      <c r="H254" s="96"/>
      <c r="I254" s="96"/>
      <c r="J254" s="55"/>
      <c r="K254" s="96"/>
    </row>
    <row r="255" spans="7:11" ht="12.75">
      <c r="G255" s="73"/>
      <c r="H255" s="96"/>
      <c r="I255" s="96"/>
      <c r="J255" s="55"/>
      <c r="K255" s="96"/>
    </row>
    <row r="256" spans="7:11" ht="12.75">
      <c r="G256" s="73"/>
      <c r="H256" s="96"/>
      <c r="I256" s="96"/>
      <c r="J256" s="55"/>
      <c r="K256" s="96"/>
    </row>
    <row r="257" spans="7:11" ht="12.75">
      <c r="G257" s="73"/>
      <c r="H257" s="96"/>
      <c r="I257" s="96"/>
      <c r="J257" s="55"/>
      <c r="K257" s="96"/>
    </row>
    <row r="258" spans="7:11" ht="12.75">
      <c r="G258" s="73"/>
      <c r="H258" s="96"/>
      <c r="I258" s="96"/>
      <c r="J258" s="55"/>
      <c r="K258" s="96"/>
    </row>
    <row r="259" spans="7:11" ht="12.75">
      <c r="G259" s="73"/>
      <c r="H259" s="96"/>
      <c r="I259" s="96"/>
      <c r="J259" s="55"/>
      <c r="K259" s="96"/>
    </row>
    <row r="260" spans="7:11" ht="12.75">
      <c r="G260" s="73"/>
      <c r="H260" s="96"/>
      <c r="I260" s="96"/>
      <c r="J260" s="55"/>
      <c r="K260" s="96"/>
    </row>
    <row r="261" spans="7:11" ht="12.75">
      <c r="G261" s="73"/>
      <c r="H261" s="96"/>
      <c r="I261" s="96"/>
      <c r="J261" s="55"/>
      <c r="K261" s="96"/>
    </row>
    <row r="262" spans="7:11" ht="12.75">
      <c r="G262" s="73"/>
      <c r="H262" s="96"/>
      <c r="I262" s="96"/>
      <c r="J262" s="55"/>
      <c r="K262" s="96"/>
    </row>
    <row r="263" spans="7:11" ht="12.75">
      <c r="G263" s="73"/>
      <c r="H263" s="96"/>
      <c r="I263" s="96"/>
      <c r="J263" s="55"/>
      <c r="K263" s="96"/>
    </row>
    <row r="264" spans="7:11" ht="12.75">
      <c r="G264" s="73"/>
      <c r="H264" s="96"/>
      <c r="I264" s="96"/>
      <c r="J264" s="55"/>
      <c r="K264" s="96"/>
    </row>
    <row r="265" spans="7:11" ht="12.75">
      <c r="G265" s="73"/>
      <c r="H265" s="96"/>
      <c r="I265" s="96"/>
      <c r="J265" s="55"/>
      <c r="K265" s="96"/>
    </row>
    <row r="266" spans="7:11" ht="12.75">
      <c r="G266" s="73"/>
      <c r="H266" s="96"/>
      <c r="I266" s="96"/>
      <c r="J266" s="55"/>
      <c r="K266" s="96"/>
    </row>
    <row r="267" spans="7:11" ht="12.75">
      <c r="G267" s="73"/>
      <c r="H267" s="96"/>
      <c r="I267" s="96"/>
      <c r="J267" s="55"/>
      <c r="K267" s="96"/>
    </row>
    <row r="268" spans="7:11" ht="12.75">
      <c r="G268" s="73"/>
      <c r="H268" s="96"/>
      <c r="I268" s="96"/>
      <c r="J268" s="55"/>
      <c r="K268" s="96"/>
    </row>
    <row r="269" spans="7:11" ht="12.75">
      <c r="G269" s="73"/>
      <c r="H269" s="96"/>
      <c r="I269" s="96"/>
      <c r="J269" s="55"/>
      <c r="K269" s="96"/>
    </row>
    <row r="270" spans="7:11" ht="12.75">
      <c r="G270" s="73"/>
      <c r="H270" s="96"/>
      <c r="I270" s="96"/>
      <c r="J270" s="55"/>
      <c r="K270" s="96"/>
    </row>
    <row r="271" spans="7:11" ht="12.75">
      <c r="G271" s="73"/>
      <c r="H271" s="96"/>
      <c r="I271" s="96"/>
      <c r="J271" s="55"/>
      <c r="K271" s="96"/>
    </row>
    <row r="272" spans="7:11" ht="12.75">
      <c r="G272" s="73"/>
      <c r="H272" s="96"/>
      <c r="I272" s="96"/>
      <c r="J272" s="55"/>
      <c r="K272" s="96"/>
    </row>
    <row r="273" spans="7:11" ht="12.75">
      <c r="G273" s="73"/>
      <c r="H273" s="96"/>
      <c r="I273" s="96"/>
      <c r="J273" s="55"/>
      <c r="K273" s="96"/>
    </row>
    <row r="274" spans="7:11" ht="12.75">
      <c r="G274" s="73"/>
      <c r="H274" s="96"/>
      <c r="I274" s="96"/>
      <c r="J274" s="55"/>
      <c r="K274" s="96"/>
    </row>
    <row r="275" spans="7:11" ht="12.75">
      <c r="G275" s="73"/>
      <c r="H275" s="96"/>
      <c r="I275" s="96"/>
      <c r="J275" s="55"/>
      <c r="K275" s="96"/>
    </row>
    <row r="276" spans="7:11" ht="12.75">
      <c r="G276" s="73"/>
      <c r="H276" s="96"/>
      <c r="I276" s="96"/>
      <c r="J276" s="55"/>
      <c r="K276" s="96"/>
    </row>
    <row r="277" spans="7:11" ht="12.75">
      <c r="G277" s="73"/>
      <c r="H277" s="96"/>
      <c r="I277" s="96"/>
      <c r="J277" s="55"/>
      <c r="K277" s="96"/>
    </row>
    <row r="278" spans="7:11" ht="12.75">
      <c r="G278" s="73"/>
      <c r="H278" s="96"/>
      <c r="I278" s="96"/>
      <c r="J278" s="55"/>
      <c r="K278" s="96"/>
    </row>
    <row r="279" spans="7:11" ht="12.75">
      <c r="G279" s="73"/>
      <c r="H279" s="96"/>
      <c r="I279" s="96"/>
      <c r="J279" s="55"/>
      <c r="K279" s="96"/>
    </row>
    <row r="280" spans="7:11" ht="12.75">
      <c r="G280" s="73"/>
      <c r="H280" s="96"/>
      <c r="I280" s="96"/>
      <c r="J280" s="55"/>
      <c r="K280" s="96"/>
    </row>
    <row r="281" spans="7:11" ht="12.75">
      <c r="G281" s="73"/>
      <c r="H281" s="96"/>
      <c r="I281" s="96"/>
      <c r="J281" s="55"/>
      <c r="K281" s="96"/>
    </row>
    <row r="282" spans="7:11" ht="12.75">
      <c r="G282" s="73"/>
      <c r="H282" s="96"/>
      <c r="I282" s="96"/>
      <c r="J282" s="55"/>
      <c r="K282" s="96"/>
    </row>
    <row r="283" spans="7:11" ht="12.75">
      <c r="G283" s="73"/>
      <c r="H283" s="96"/>
      <c r="I283" s="96"/>
      <c r="J283" s="55"/>
      <c r="K283" s="96"/>
    </row>
    <row r="284" spans="7:11" ht="12.75">
      <c r="G284" s="73"/>
      <c r="H284" s="96"/>
      <c r="I284" s="96"/>
      <c r="J284" s="55"/>
      <c r="K284" s="96"/>
    </row>
    <row r="285" spans="7:11" ht="12.75">
      <c r="G285" s="73"/>
      <c r="H285" s="96"/>
      <c r="I285" s="96"/>
      <c r="J285" s="55"/>
      <c r="K285" s="96"/>
    </row>
    <row r="286" spans="7:11" ht="12.75">
      <c r="G286" s="73"/>
      <c r="H286" s="96"/>
      <c r="I286" s="96"/>
      <c r="J286" s="55"/>
      <c r="K286" s="96"/>
    </row>
    <row r="287" spans="7:11" ht="12.75">
      <c r="G287" s="73"/>
      <c r="H287" s="96"/>
      <c r="I287" s="96"/>
      <c r="J287" s="55"/>
      <c r="K287" s="96"/>
    </row>
    <row r="288" spans="7:11" ht="12.75">
      <c r="G288" s="73"/>
      <c r="H288" s="96"/>
      <c r="I288" s="96"/>
      <c r="J288" s="55"/>
      <c r="K288" s="96"/>
    </row>
    <row r="289" spans="7:11" ht="12.75">
      <c r="G289" s="73"/>
      <c r="H289" s="96"/>
      <c r="I289" s="96"/>
      <c r="J289" s="55"/>
      <c r="K289" s="96"/>
    </row>
    <row r="290" spans="7:11" ht="12.75">
      <c r="G290" s="73"/>
      <c r="H290" s="96"/>
      <c r="I290" s="96"/>
      <c r="J290" s="55"/>
      <c r="K290" s="96"/>
    </row>
    <row r="291" spans="7:11" ht="12.75">
      <c r="G291" s="73"/>
      <c r="H291" s="96"/>
      <c r="I291" s="96"/>
      <c r="J291" s="55"/>
      <c r="K291" s="96"/>
    </row>
    <row r="292" spans="7:11" ht="12.75">
      <c r="G292" s="73"/>
      <c r="H292" s="96"/>
      <c r="I292" s="96"/>
      <c r="J292" s="55"/>
      <c r="K292" s="96"/>
    </row>
    <row r="293" spans="7:11" ht="12.75">
      <c r="G293" s="73"/>
      <c r="H293" s="96"/>
      <c r="I293" s="96"/>
      <c r="J293" s="55"/>
      <c r="K293" s="96"/>
    </row>
    <row r="294" spans="7:11" ht="12.75">
      <c r="G294" s="73"/>
      <c r="H294" s="96"/>
      <c r="I294" s="96"/>
      <c r="J294" s="55"/>
      <c r="K294" s="96"/>
    </row>
    <row r="295" spans="7:11" ht="12.75">
      <c r="G295" s="73"/>
      <c r="H295" s="96"/>
      <c r="I295" s="96"/>
      <c r="J295" s="55"/>
      <c r="K295" s="96"/>
    </row>
    <row r="296" spans="7:11" ht="12.75">
      <c r="G296" s="73"/>
      <c r="H296" s="96"/>
      <c r="I296" s="96"/>
      <c r="J296" s="55"/>
      <c r="K296" s="96"/>
    </row>
    <row r="297" spans="7:11" ht="12.75">
      <c r="G297" s="73"/>
      <c r="H297" s="96"/>
      <c r="I297" s="96"/>
      <c r="J297" s="55"/>
      <c r="K297" s="96"/>
    </row>
    <row r="298" spans="7:11" ht="12.75">
      <c r="G298" s="73"/>
      <c r="H298" s="96"/>
      <c r="I298" s="96"/>
      <c r="J298" s="55"/>
      <c r="K298" s="96"/>
    </row>
    <row r="299" spans="7:11" ht="12.75">
      <c r="G299" s="73"/>
      <c r="H299" s="96"/>
      <c r="I299" s="96"/>
      <c r="J299" s="55"/>
      <c r="K299" s="96"/>
    </row>
    <row r="300" spans="7:11" ht="12.75">
      <c r="G300" s="73"/>
      <c r="H300" s="96"/>
      <c r="I300" s="96"/>
      <c r="J300" s="55"/>
      <c r="K300" s="96"/>
    </row>
    <row r="301" spans="7:11" ht="12.75">
      <c r="G301" s="73"/>
      <c r="H301" s="96"/>
      <c r="I301" s="96"/>
      <c r="J301" s="55"/>
      <c r="K301" s="96"/>
    </row>
    <row r="302" spans="7:11" ht="12.75">
      <c r="G302" s="73"/>
      <c r="H302" s="96"/>
      <c r="I302" s="96"/>
      <c r="J302" s="55"/>
      <c r="K302" s="96"/>
    </row>
    <row r="303" spans="7:11" ht="12.75">
      <c r="G303" s="73"/>
      <c r="H303" s="96"/>
      <c r="I303" s="96"/>
      <c r="J303" s="55"/>
      <c r="K303" s="96"/>
    </row>
    <row r="304" spans="7:11" ht="12.75">
      <c r="G304" s="73"/>
      <c r="H304" s="96"/>
      <c r="I304" s="96"/>
      <c r="J304" s="55"/>
      <c r="K304" s="96"/>
    </row>
    <row r="305" spans="7:11" ht="12.75">
      <c r="G305" s="73"/>
      <c r="H305" s="96"/>
      <c r="I305" s="96"/>
      <c r="J305" s="55"/>
      <c r="K305" s="96"/>
    </row>
    <row r="306" spans="7:11" ht="12.75">
      <c r="G306" s="73"/>
      <c r="H306" s="96"/>
      <c r="I306" s="96"/>
      <c r="J306" s="55"/>
      <c r="K306" s="96"/>
    </row>
    <row r="307" spans="7:11" ht="12.75">
      <c r="G307" s="73"/>
      <c r="H307" s="96"/>
      <c r="I307" s="96"/>
      <c r="J307" s="55"/>
      <c r="K307" s="96"/>
    </row>
    <row r="308" spans="7:11" ht="12.75">
      <c r="G308" s="73"/>
      <c r="H308" s="96"/>
      <c r="I308" s="96"/>
      <c r="J308" s="55"/>
      <c r="K308" s="96"/>
    </row>
    <row r="309" spans="7:11" ht="12.75">
      <c r="G309" s="73"/>
      <c r="H309" s="96"/>
      <c r="I309" s="96"/>
      <c r="J309" s="55"/>
      <c r="K309" s="96"/>
    </row>
    <row r="310" spans="7:11" ht="12.75">
      <c r="G310" s="73"/>
      <c r="H310" s="96"/>
      <c r="I310" s="96"/>
      <c r="J310" s="55"/>
      <c r="K310" s="96"/>
    </row>
    <row r="311" spans="7:11" ht="12.75">
      <c r="G311" s="73"/>
      <c r="H311" s="96"/>
      <c r="I311" s="96"/>
      <c r="J311" s="55"/>
      <c r="K311" s="96"/>
    </row>
    <row r="312" spans="7:11" ht="12.75">
      <c r="G312" s="73"/>
      <c r="H312" s="96"/>
      <c r="I312" s="96"/>
      <c r="J312" s="55"/>
      <c r="K312" s="96"/>
    </row>
    <row r="313" spans="7:11" ht="12.75">
      <c r="G313" s="73"/>
      <c r="H313" s="96"/>
      <c r="I313" s="96"/>
      <c r="J313" s="55"/>
      <c r="K313" s="96"/>
    </row>
    <row r="314" spans="7:11" ht="12.75">
      <c r="G314" s="73"/>
      <c r="H314" s="96"/>
      <c r="I314" s="96"/>
      <c r="J314" s="55"/>
      <c r="K314" s="96"/>
    </row>
    <row r="315" spans="7:11" ht="12.75">
      <c r="G315" s="73"/>
      <c r="H315" s="96"/>
      <c r="I315" s="96"/>
      <c r="J315" s="55"/>
      <c r="K315" s="96"/>
    </row>
    <row r="316" spans="7:11" ht="12.75">
      <c r="G316" s="73"/>
      <c r="H316" s="96"/>
      <c r="I316" s="96"/>
      <c r="J316" s="55"/>
      <c r="K316" s="96"/>
    </row>
    <row r="317" spans="7:11" ht="12.75">
      <c r="G317" s="73"/>
      <c r="H317" s="96"/>
      <c r="I317" s="96"/>
      <c r="J317" s="55"/>
      <c r="K317" s="96"/>
    </row>
    <row r="318" spans="7:11" ht="12.75">
      <c r="G318" s="73"/>
      <c r="H318" s="96"/>
      <c r="I318" s="96"/>
      <c r="J318" s="55"/>
      <c r="K318" s="96"/>
    </row>
    <row r="319" spans="7:11" ht="12.75">
      <c r="G319" s="73"/>
      <c r="H319" s="96"/>
      <c r="I319" s="96"/>
      <c r="J319" s="55"/>
      <c r="K319" s="96"/>
    </row>
    <row r="320" spans="7:11" ht="12.75">
      <c r="G320" s="73"/>
      <c r="H320" s="96"/>
      <c r="I320" s="96"/>
      <c r="J320" s="55"/>
      <c r="K320" s="96"/>
    </row>
    <row r="321" spans="7:11" ht="12.75">
      <c r="G321" s="73"/>
      <c r="H321" s="96"/>
      <c r="I321" s="96"/>
      <c r="J321" s="55"/>
      <c r="K321" s="96"/>
    </row>
    <row r="322" spans="7:11" ht="12.75">
      <c r="G322" s="73"/>
      <c r="H322" s="96"/>
      <c r="I322" s="96"/>
      <c r="J322" s="55"/>
      <c r="K322" s="96"/>
    </row>
    <row r="323" spans="7:11" ht="12.75">
      <c r="G323" s="73"/>
      <c r="H323" s="96"/>
      <c r="I323" s="96"/>
      <c r="J323" s="55"/>
      <c r="K323" s="96"/>
    </row>
    <row r="324" spans="7:11" ht="12.75">
      <c r="G324" s="73"/>
      <c r="H324" s="96"/>
      <c r="I324" s="96"/>
      <c r="J324" s="55"/>
      <c r="K324" s="96"/>
    </row>
    <row r="325" spans="7:11" ht="12.75">
      <c r="G325" s="73"/>
      <c r="H325" s="96"/>
      <c r="I325" s="96"/>
      <c r="J325" s="55"/>
      <c r="K325" s="96"/>
    </row>
    <row r="326" spans="7:11" ht="12.75">
      <c r="G326" s="73"/>
      <c r="H326" s="96"/>
      <c r="I326" s="96"/>
      <c r="J326" s="55"/>
      <c r="K326" s="96"/>
    </row>
    <row r="327" spans="7:11" ht="12.75">
      <c r="G327" s="73"/>
      <c r="H327" s="96"/>
      <c r="I327" s="96"/>
      <c r="J327" s="55"/>
      <c r="K327" s="96"/>
    </row>
    <row r="328" spans="7:11" ht="12.75">
      <c r="G328" s="73"/>
      <c r="H328" s="96"/>
      <c r="I328" s="96"/>
      <c r="J328" s="55"/>
      <c r="K328" s="96"/>
    </row>
    <row r="329" spans="7:11" ht="12.75">
      <c r="G329" s="73"/>
      <c r="H329" s="96"/>
      <c r="I329" s="96"/>
      <c r="J329" s="55"/>
      <c r="K329" s="96"/>
    </row>
    <row r="330" spans="7:11" ht="12.75">
      <c r="G330" s="73"/>
      <c r="H330" s="96"/>
      <c r="I330" s="96"/>
      <c r="J330" s="55"/>
      <c r="K330" s="96"/>
    </row>
    <row r="331" spans="7:11" ht="12.75">
      <c r="G331" s="73"/>
      <c r="H331" s="96"/>
      <c r="I331" s="96"/>
      <c r="J331" s="55"/>
      <c r="K331" s="96"/>
    </row>
    <row r="332" spans="7:11" ht="12.75">
      <c r="G332" s="73"/>
      <c r="H332" s="96"/>
      <c r="I332" s="96"/>
      <c r="J332" s="55"/>
      <c r="K332" s="96"/>
    </row>
    <row r="333" spans="7:11" ht="12.75">
      <c r="G333" s="73"/>
      <c r="H333" s="96"/>
      <c r="I333" s="96"/>
      <c r="J333" s="55"/>
      <c r="K333" s="96"/>
    </row>
    <row r="334" spans="7:11" ht="12.75">
      <c r="G334" s="73"/>
      <c r="H334" s="96"/>
      <c r="I334" s="96"/>
      <c r="J334" s="55"/>
      <c r="K334" s="96"/>
    </row>
    <row r="335" spans="7:11" ht="12.75">
      <c r="G335" s="73"/>
      <c r="H335" s="96"/>
      <c r="I335" s="96"/>
      <c r="J335" s="55"/>
      <c r="K335" s="96"/>
    </row>
    <row r="336" spans="7:11" ht="12.75">
      <c r="G336" s="73"/>
      <c r="H336" s="96"/>
      <c r="I336" s="96"/>
      <c r="J336" s="55"/>
      <c r="K336" s="96"/>
    </row>
    <row r="337" spans="7:11" ht="12.75">
      <c r="G337" s="73"/>
      <c r="H337" s="96"/>
      <c r="I337" s="96"/>
      <c r="J337" s="55"/>
      <c r="K337" s="96"/>
    </row>
    <row r="338" spans="7:11" ht="12.75">
      <c r="G338" s="73"/>
      <c r="H338" s="96"/>
      <c r="I338" s="96"/>
      <c r="J338" s="55"/>
      <c r="K338" s="96"/>
    </row>
    <row r="339" spans="7:11" ht="12.75">
      <c r="G339" s="73"/>
      <c r="H339" s="96"/>
      <c r="I339" s="96"/>
      <c r="J339" s="55"/>
      <c r="K339" s="96"/>
    </row>
    <row r="340" spans="7:11" ht="12.75">
      <c r="G340" s="73"/>
      <c r="H340" s="96"/>
      <c r="I340" s="96"/>
      <c r="J340" s="55"/>
      <c r="K340" s="96"/>
    </row>
    <row r="341" spans="7:11" ht="12.75">
      <c r="G341" s="73"/>
      <c r="H341" s="96"/>
      <c r="I341" s="96"/>
      <c r="J341" s="55"/>
      <c r="K341" s="96"/>
    </row>
    <row r="342" spans="7:11" ht="12.75">
      <c r="G342" s="73"/>
      <c r="H342" s="96"/>
      <c r="I342" s="96"/>
      <c r="J342" s="55"/>
      <c r="K342" s="96"/>
    </row>
    <row r="343" spans="7:11" ht="12.75">
      <c r="G343" s="73"/>
      <c r="H343" s="96"/>
      <c r="I343" s="96"/>
      <c r="J343" s="55"/>
      <c r="K343" s="96"/>
    </row>
    <row r="344" spans="7:11" ht="12.75">
      <c r="G344" s="73"/>
      <c r="H344" s="96"/>
      <c r="I344" s="96"/>
      <c r="J344" s="55"/>
      <c r="K344" s="96"/>
    </row>
    <row r="345" spans="7:11" ht="12.75">
      <c r="G345" s="73"/>
      <c r="H345" s="96"/>
      <c r="I345" s="96"/>
      <c r="J345" s="55"/>
      <c r="K345" s="96"/>
    </row>
    <row r="346" spans="7:11" ht="12.75">
      <c r="G346" s="73"/>
      <c r="H346" s="96"/>
      <c r="I346" s="96"/>
      <c r="J346" s="55"/>
      <c r="K346" s="96"/>
    </row>
    <row r="347" spans="7:11" ht="12.75">
      <c r="G347" s="73"/>
      <c r="H347" s="96"/>
      <c r="I347" s="96"/>
      <c r="J347" s="55"/>
      <c r="K347" s="96"/>
    </row>
    <row r="348" spans="7:11" ht="12.75">
      <c r="G348" s="73"/>
      <c r="H348" s="96"/>
      <c r="I348" s="96"/>
      <c r="J348" s="55"/>
      <c r="K348" s="96"/>
    </row>
    <row r="349" spans="7:11" ht="12.75">
      <c r="G349" s="73"/>
      <c r="H349" s="96"/>
      <c r="I349" s="96"/>
      <c r="J349" s="55"/>
      <c r="K349" s="96"/>
    </row>
    <row r="350" spans="7:11" ht="12.75">
      <c r="G350" s="73"/>
      <c r="H350" s="96"/>
      <c r="I350" s="96"/>
      <c r="J350" s="55"/>
      <c r="K350" s="96"/>
    </row>
    <row r="351" spans="7:11" ht="12.75">
      <c r="G351" s="73"/>
      <c r="H351" s="96"/>
      <c r="I351" s="96"/>
      <c r="J351" s="55"/>
      <c r="K351" s="96"/>
    </row>
    <row r="352" spans="7:11" ht="12.75">
      <c r="G352" s="73"/>
      <c r="H352" s="96"/>
      <c r="I352" s="96"/>
      <c r="J352" s="55"/>
      <c r="K352" s="96"/>
    </row>
    <row r="353" spans="7:11" ht="12.75">
      <c r="G353" s="73"/>
      <c r="H353" s="96"/>
      <c r="I353" s="96"/>
      <c r="J353" s="55"/>
      <c r="K353" s="96"/>
    </row>
    <row r="354" spans="7:11" ht="12.75">
      <c r="G354" s="73"/>
      <c r="H354" s="96"/>
      <c r="I354" s="96"/>
      <c r="J354" s="55"/>
      <c r="K354" s="96"/>
    </row>
    <row r="355" spans="7:11" ht="12.75">
      <c r="G355" s="73"/>
      <c r="H355" s="96"/>
      <c r="I355" s="96"/>
      <c r="J355" s="55"/>
      <c r="K355" s="96"/>
    </row>
  </sheetData>
  <sheetProtection/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1:Z105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C17" sqref="C17"/>
    </sheetView>
  </sheetViews>
  <sheetFormatPr defaultColWidth="9.140625" defaultRowHeight="12.75"/>
  <cols>
    <col min="2" max="2" width="17.421875" style="0" bestFit="1" customWidth="1"/>
    <col min="3" max="3" width="10.140625" style="0" customWidth="1"/>
    <col min="4" max="4" width="11.140625" style="0" bestFit="1" customWidth="1"/>
    <col min="5" max="5" width="9.8515625" style="0" customWidth="1"/>
    <col min="6" max="6" width="6.57421875" style="0" bestFit="1" customWidth="1"/>
    <col min="8" max="8" width="11.57421875" style="0" bestFit="1" customWidth="1"/>
    <col min="9" max="9" width="9.28125" style="0" bestFit="1" customWidth="1"/>
    <col min="13" max="14" width="11.57421875" style="0" bestFit="1" customWidth="1"/>
  </cols>
  <sheetData>
    <row r="1" spans="2:16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ht="13.5" thickBot="1"/>
    <row r="9" spans="2:19" ht="13.5" thickBot="1">
      <c r="B9" s="87" t="s">
        <v>0</v>
      </c>
      <c r="C9" s="88"/>
      <c r="H9" s="89" t="s">
        <v>55</v>
      </c>
      <c r="I9" s="90"/>
      <c r="J9" s="90"/>
      <c r="K9" s="90"/>
      <c r="L9" s="90"/>
      <c r="M9" s="90"/>
      <c r="N9" s="89" t="s">
        <v>56</v>
      </c>
      <c r="O9" s="90"/>
      <c r="P9" s="90"/>
      <c r="Q9" s="90"/>
      <c r="R9" s="90"/>
      <c r="S9" s="91"/>
    </row>
    <row r="10" spans="2:26" ht="13.5" thickBot="1">
      <c r="B10" s="3" t="s">
        <v>5</v>
      </c>
      <c r="C10" s="12">
        <v>0.01</v>
      </c>
      <c r="D10" s="5"/>
      <c r="E10" s="8"/>
      <c r="F10" s="9" t="s">
        <v>7</v>
      </c>
      <c r="G10" s="31" t="s">
        <v>8</v>
      </c>
      <c r="H10" s="76" t="s">
        <v>57</v>
      </c>
      <c r="I10" s="77" t="s">
        <v>58</v>
      </c>
      <c r="J10" s="9" t="s">
        <v>9</v>
      </c>
      <c r="K10" s="31" t="s">
        <v>10</v>
      </c>
      <c r="L10" s="78" t="s">
        <v>11</v>
      </c>
      <c r="M10" s="32" t="s">
        <v>59</v>
      </c>
      <c r="N10" s="76" t="s">
        <v>57</v>
      </c>
      <c r="O10" s="77" t="s">
        <v>58</v>
      </c>
      <c r="P10" s="9" t="s">
        <v>9</v>
      </c>
      <c r="Q10" s="31" t="s">
        <v>10</v>
      </c>
      <c r="R10" s="9" t="s">
        <v>11</v>
      </c>
      <c r="S10" s="78" t="s">
        <v>60</v>
      </c>
      <c r="T10" s="5"/>
      <c r="U10" s="5"/>
      <c r="V10" s="5"/>
      <c r="W10" s="5"/>
      <c r="X10" s="5"/>
      <c r="Y10" s="5"/>
      <c r="Z10" s="5"/>
    </row>
    <row r="11" spans="2:26" ht="12.75">
      <c r="B11" s="3" t="s">
        <v>6</v>
      </c>
      <c r="C11" s="13">
        <v>0.1</v>
      </c>
      <c r="D11" s="5"/>
      <c r="E11" s="6">
        <v>1E-07</v>
      </c>
      <c r="F11" s="19">
        <f aca="true" t="shared" si="0" ref="F11:F42">E11*Mu</f>
        <v>1E-09</v>
      </c>
      <c r="G11" s="15">
        <f aca="true" t="shared" si="1" ref="G11:G42">SQRT(E11)*Sigma</f>
        <v>3.1622776601683795E-05</v>
      </c>
      <c r="H11" s="79">
        <f aca="true" t="shared" si="2" ref="H11:H42">EXP(-SpreadCntrpty*E11/(1-RecCntrpty)/10000)</f>
        <v>0.9999999983333333</v>
      </c>
      <c r="I11" s="5"/>
      <c r="J11" s="33">
        <f aca="true" t="shared" si="3" ref="J11:J42">NORMSINV(H11)</f>
        <v>5.914278559566988</v>
      </c>
      <c r="K11" s="29">
        <f aca="true" t="shared" si="4" ref="K11:K42">SQRT(1-Correlation^2)*G11</f>
        <v>2.7386127875258307E-05</v>
      </c>
      <c r="L11" s="35">
        <f aca="true" t="shared" si="5" ref="L11:L42">F11+Correlation*G11*J11</f>
        <v>9.351395482465754E-05</v>
      </c>
      <c r="M11" s="67">
        <f aca="true" t="shared" si="6" ref="M11:M42">L11*NORMSDIST(L11/K11)+K11*NORMDIST(L11/K11,0,1,FALSE)</f>
        <v>9.351619650856646E-05</v>
      </c>
      <c r="N11" s="79">
        <f aca="true" t="shared" si="7" ref="N11:N42">EXP(-SprdInstitution*E11/(1-RecInstitution)/10000)</f>
        <v>0.9999999983333333</v>
      </c>
      <c r="O11" s="5"/>
      <c r="P11" s="33">
        <f aca="true" t="shared" si="8" ref="P11:P42">NORMSINV(N11)</f>
        <v>5.914278559566988</v>
      </c>
      <c r="Q11" s="29">
        <f aca="true" t="shared" si="9" ref="Q11:Q42">SQRT(1-Correlation2^2)*G11</f>
        <v>3.1622776601683795E-05</v>
      </c>
      <c r="R11" s="35">
        <f aca="true" t="shared" si="10" ref="R11:R42">-F11+Correlation2*G11*P11</f>
        <v>-1E-09</v>
      </c>
      <c r="S11" s="67">
        <f>-R11*NORMSDIST(R11/Q11)-Q11*NORMDIST(R11/Q11,0,1,FALSE)</f>
        <v>-1.261516261640863E-05</v>
      </c>
      <c r="T11" s="5"/>
      <c r="U11" s="5"/>
      <c r="V11" s="5"/>
      <c r="W11" s="5"/>
      <c r="X11" s="5"/>
      <c r="Y11" s="5"/>
      <c r="Z11" s="5"/>
    </row>
    <row r="12" spans="2:26" ht="12.75">
      <c r="B12" s="3" t="s">
        <v>61</v>
      </c>
      <c r="C12" s="60">
        <v>100</v>
      </c>
      <c r="D12" s="5"/>
      <c r="E12" s="6">
        <v>0.2</v>
      </c>
      <c r="F12" s="19">
        <f t="shared" si="0"/>
        <v>0.002</v>
      </c>
      <c r="G12" s="15">
        <f t="shared" si="1"/>
        <v>0.044721359549995794</v>
      </c>
      <c r="H12" s="79">
        <f t="shared" si="2"/>
        <v>0.9966722160545233</v>
      </c>
      <c r="I12" s="24">
        <f>H11-H12</f>
        <v>0.003327782278810032</v>
      </c>
      <c r="J12" s="33">
        <f t="shared" si="3"/>
        <v>2.713603972527146</v>
      </c>
      <c r="K12" s="29">
        <f t="shared" si="4"/>
        <v>0.03872983346207417</v>
      </c>
      <c r="L12" s="35">
        <f t="shared" si="5"/>
        <v>0.0626780294658417</v>
      </c>
      <c r="M12" s="67">
        <f t="shared" si="6"/>
        <v>0.06353997872957252</v>
      </c>
      <c r="N12" s="79">
        <f t="shared" si="7"/>
        <v>0.9966722160545233</v>
      </c>
      <c r="O12" s="40">
        <f>N11-N12</f>
        <v>0.003327782278810032</v>
      </c>
      <c r="P12" s="33">
        <f t="shared" si="8"/>
        <v>2.713603972527146</v>
      </c>
      <c r="Q12" s="29">
        <f t="shared" si="9"/>
        <v>0.044721359549995794</v>
      </c>
      <c r="R12" s="35">
        <f t="shared" si="10"/>
        <v>-0.002</v>
      </c>
      <c r="S12" s="67">
        <f aca="true" t="shared" si="11" ref="S12:S61">-R12*NORMSDIST(R12/Q12)-Q12*NORMDIST(R12/Q12,0,1,FALSE)</f>
        <v>-0.016859079429743646</v>
      </c>
      <c r="T12" s="5"/>
      <c r="U12" s="5"/>
      <c r="V12" s="5"/>
      <c r="W12" s="5"/>
      <c r="X12" s="5"/>
      <c r="Y12" s="5"/>
      <c r="Z12" s="5"/>
    </row>
    <row r="13" spans="2:26" ht="12.75">
      <c r="B13" s="3" t="s">
        <v>62</v>
      </c>
      <c r="C13" s="60">
        <v>100</v>
      </c>
      <c r="E13" s="6">
        <f aca="true" t="shared" si="12" ref="E13:E44">E12+0.2</f>
        <v>0.4</v>
      </c>
      <c r="F13" s="19">
        <f t="shared" si="0"/>
        <v>0.004</v>
      </c>
      <c r="G13" s="15">
        <f t="shared" si="1"/>
        <v>0.0632455532033676</v>
      </c>
      <c r="H13" s="79">
        <f t="shared" si="2"/>
        <v>0.9933555062550344</v>
      </c>
      <c r="I13" s="24">
        <f aca="true" t="shared" si="13" ref="I13:I61">H12-H13</f>
        <v>0.0033167097994888373</v>
      </c>
      <c r="J13" s="33">
        <f t="shared" si="3"/>
        <v>2.475929342094674</v>
      </c>
      <c r="K13" s="29">
        <f t="shared" si="4"/>
        <v>0.05477225575051662</v>
      </c>
      <c r="L13" s="35">
        <f t="shared" si="5"/>
        <v>0.08229576046661383</v>
      </c>
      <c r="M13" s="67">
        <f t="shared" si="6"/>
        <v>0.08389180419295501</v>
      </c>
      <c r="N13" s="79">
        <f t="shared" si="7"/>
        <v>0.9933555062550344</v>
      </c>
      <c r="O13" s="40">
        <f aca="true" t="shared" si="14" ref="O13:O61">N12-N13</f>
        <v>0.0033167097994888373</v>
      </c>
      <c r="P13" s="33">
        <f t="shared" si="8"/>
        <v>2.475929342094674</v>
      </c>
      <c r="Q13" s="29">
        <f t="shared" si="9"/>
        <v>0.0632455532033676</v>
      </c>
      <c r="R13" s="35">
        <f t="shared" si="10"/>
        <v>-0.004</v>
      </c>
      <c r="S13" s="67">
        <f>-R13*NORMSDIST(R13/Q13)-Q13*NORMDIST(R13/Q13,0,1,FALSE)</f>
        <v>-0.023281771056484477</v>
      </c>
      <c r="T13" s="5"/>
      <c r="U13" s="5"/>
      <c r="V13" s="5"/>
      <c r="W13" s="5"/>
      <c r="X13" s="5"/>
      <c r="Y13" s="5"/>
      <c r="Z13" s="5"/>
    </row>
    <row r="14" spans="2:26" ht="12.75">
      <c r="B14" s="3" t="s">
        <v>63</v>
      </c>
      <c r="C14" s="13">
        <v>0.4</v>
      </c>
      <c r="D14" s="5"/>
      <c r="E14" s="6">
        <f t="shared" si="12"/>
        <v>0.6000000000000001</v>
      </c>
      <c r="F14" s="19">
        <f t="shared" si="0"/>
        <v>0.006000000000000001</v>
      </c>
      <c r="G14" s="15">
        <f t="shared" si="1"/>
        <v>0.07745966692414835</v>
      </c>
      <c r="H14" s="79">
        <f t="shared" si="2"/>
        <v>0.9900498337491681</v>
      </c>
      <c r="I14" s="24">
        <f t="shared" si="13"/>
        <v>0.0033056725058663305</v>
      </c>
      <c r="J14" s="33">
        <f t="shared" si="3"/>
        <v>2.328221737537169</v>
      </c>
      <c r="K14" s="29">
        <f t="shared" si="4"/>
        <v>0.0670820393249937</v>
      </c>
      <c r="L14" s="35">
        <f t="shared" si="5"/>
        <v>0.09617164015759554</v>
      </c>
      <c r="M14" s="67">
        <f t="shared" si="6"/>
        <v>0.09845475869739985</v>
      </c>
      <c r="N14" s="79">
        <f t="shared" si="7"/>
        <v>0.9900498337491681</v>
      </c>
      <c r="O14" s="40">
        <f t="shared" si="14"/>
        <v>0.0033056725058663305</v>
      </c>
      <c r="P14" s="33">
        <f t="shared" si="8"/>
        <v>2.328221737537169</v>
      </c>
      <c r="Q14" s="29">
        <f t="shared" si="9"/>
        <v>0.07745966692414835</v>
      </c>
      <c r="R14" s="35">
        <f t="shared" si="10"/>
        <v>-0.006000000000000001</v>
      </c>
      <c r="S14" s="67">
        <f t="shared" si="11"/>
        <v>-0.027994595645233343</v>
      </c>
      <c r="T14" s="5"/>
      <c r="U14" s="5"/>
      <c r="V14" s="5"/>
      <c r="W14" s="5"/>
      <c r="X14" s="5"/>
      <c r="Y14" s="5"/>
      <c r="Z14" s="5"/>
    </row>
    <row r="15" spans="2:26" ht="12.75">
      <c r="B15" s="3" t="s">
        <v>64</v>
      </c>
      <c r="C15" s="13">
        <v>0.4</v>
      </c>
      <c r="D15" s="5"/>
      <c r="E15" s="6">
        <f t="shared" si="12"/>
        <v>0.8</v>
      </c>
      <c r="F15" s="19">
        <f t="shared" si="0"/>
        <v>0.008</v>
      </c>
      <c r="G15" s="15">
        <f t="shared" si="1"/>
        <v>0.08944271909999159</v>
      </c>
      <c r="H15" s="79">
        <f t="shared" si="2"/>
        <v>0.9867551618071957</v>
      </c>
      <c r="I15" s="24">
        <f t="shared" si="13"/>
        <v>0.0032946719419724158</v>
      </c>
      <c r="J15" s="33">
        <f t="shared" si="3"/>
        <v>2.2189566131495306</v>
      </c>
      <c r="K15" s="29">
        <f t="shared" si="4"/>
        <v>0.07745966692414834</v>
      </c>
      <c r="L15" s="35">
        <f t="shared" si="5"/>
        <v>0.10723475652250108</v>
      </c>
      <c r="M15" s="67">
        <f t="shared" si="6"/>
        <v>0.11017409793546258</v>
      </c>
      <c r="N15" s="79">
        <f t="shared" si="7"/>
        <v>0.9867551618071957</v>
      </c>
      <c r="O15" s="40">
        <f t="shared" si="14"/>
        <v>0.0032946719419724158</v>
      </c>
      <c r="P15" s="33">
        <f t="shared" si="8"/>
        <v>2.2189566131495306</v>
      </c>
      <c r="Q15" s="29">
        <f t="shared" si="9"/>
        <v>0.08944271909999159</v>
      </c>
      <c r="R15" s="35">
        <f t="shared" si="10"/>
        <v>-0.008</v>
      </c>
      <c r="S15" s="67">
        <f t="shared" si="11"/>
        <v>-0.03182511717512974</v>
      </c>
      <c r="T15" s="5"/>
      <c r="U15" s="5"/>
      <c r="V15" s="5"/>
      <c r="W15" s="5"/>
      <c r="X15" s="5"/>
      <c r="Y15" s="5"/>
      <c r="Z15" s="5"/>
    </row>
    <row r="16" spans="2:26" ht="12.75">
      <c r="B16" s="3" t="s">
        <v>65</v>
      </c>
      <c r="C16" s="13">
        <v>0.5</v>
      </c>
      <c r="D16" s="5"/>
      <c r="E16" s="6">
        <f t="shared" si="12"/>
        <v>1</v>
      </c>
      <c r="F16" s="19">
        <f t="shared" si="0"/>
        <v>0.01</v>
      </c>
      <c r="G16" s="15">
        <f t="shared" si="1"/>
        <v>0.1</v>
      </c>
      <c r="H16" s="79">
        <f t="shared" si="2"/>
        <v>0.9834714538216175</v>
      </c>
      <c r="I16" s="24">
        <f t="shared" si="13"/>
        <v>0.003283707985578199</v>
      </c>
      <c r="J16" s="33">
        <f t="shared" si="3"/>
        <v>2.1313891941426215</v>
      </c>
      <c r="K16" s="29">
        <f t="shared" si="4"/>
        <v>0.08660254037844387</v>
      </c>
      <c r="L16" s="35">
        <f t="shared" si="5"/>
        <v>0.11656945970713108</v>
      </c>
      <c r="M16" s="67">
        <f t="shared" si="6"/>
        <v>0.1201418443003711</v>
      </c>
      <c r="N16" s="79">
        <f t="shared" si="7"/>
        <v>0.9834714538216175</v>
      </c>
      <c r="O16" s="40">
        <f t="shared" si="14"/>
        <v>0.003283707985578199</v>
      </c>
      <c r="P16" s="33">
        <f t="shared" si="8"/>
        <v>2.1313891941426215</v>
      </c>
      <c r="Q16" s="29">
        <f t="shared" si="9"/>
        <v>0.1</v>
      </c>
      <c r="R16" s="35">
        <f t="shared" si="10"/>
        <v>-0.01</v>
      </c>
      <c r="S16" s="67">
        <f t="shared" si="11"/>
        <v>-0.03509353312047147</v>
      </c>
      <c r="T16" s="5"/>
      <c r="U16" s="5"/>
      <c r="V16" s="5"/>
      <c r="W16" s="5"/>
      <c r="X16" s="5"/>
      <c r="Y16" s="5"/>
      <c r="Z16" s="5"/>
    </row>
    <row r="17" spans="2:26" ht="13.5" thickBot="1">
      <c r="B17" s="4" t="s">
        <v>66</v>
      </c>
      <c r="C17" s="14">
        <v>0</v>
      </c>
      <c r="D17" s="5"/>
      <c r="E17" s="6">
        <f t="shared" si="12"/>
        <v>1.2</v>
      </c>
      <c r="F17" s="19">
        <f t="shared" si="0"/>
        <v>0.012</v>
      </c>
      <c r="G17" s="15">
        <f t="shared" si="1"/>
        <v>0.10954451150103323</v>
      </c>
      <c r="H17" s="79">
        <f t="shared" si="2"/>
        <v>0.9801986733067553</v>
      </c>
      <c r="I17" s="24">
        <f t="shared" si="13"/>
        <v>0.003272780514862239</v>
      </c>
      <c r="J17" s="33">
        <f t="shared" si="3"/>
        <v>2.057869592336303</v>
      </c>
      <c r="K17" s="29">
        <f t="shared" si="4"/>
        <v>0.09486832980505137</v>
      </c>
      <c r="L17" s="35">
        <f t="shared" si="5"/>
        <v>0.12471415961265533</v>
      </c>
      <c r="M17" s="67">
        <f t="shared" si="6"/>
        <v>0.1289009430420685</v>
      </c>
      <c r="N17" s="79">
        <f t="shared" si="7"/>
        <v>0.9801986733067553</v>
      </c>
      <c r="O17" s="40">
        <f t="shared" si="14"/>
        <v>0.003272780514862239</v>
      </c>
      <c r="P17" s="33">
        <f t="shared" si="8"/>
        <v>2.057869592336303</v>
      </c>
      <c r="Q17" s="29">
        <f t="shared" si="9"/>
        <v>0.10954451150103323</v>
      </c>
      <c r="R17" s="35">
        <f t="shared" si="10"/>
        <v>-0.012</v>
      </c>
      <c r="S17" s="67">
        <f t="shared" si="11"/>
        <v>-0.03796388694971905</v>
      </c>
      <c r="T17" s="5"/>
      <c r="U17" s="5"/>
      <c r="V17" s="5"/>
      <c r="W17" s="5"/>
      <c r="X17" s="5"/>
      <c r="Y17" s="5"/>
      <c r="Z17" s="5"/>
    </row>
    <row r="18" spans="3:26" ht="13.5" thickBot="1">
      <c r="C18" s="86"/>
      <c r="D18" s="5"/>
      <c r="E18" s="6">
        <f t="shared" si="12"/>
        <v>1.4</v>
      </c>
      <c r="F18" s="19">
        <f t="shared" si="0"/>
        <v>0.013999999999999999</v>
      </c>
      <c r="G18" s="15">
        <f t="shared" si="1"/>
        <v>0.11832159566199232</v>
      </c>
      <c r="H18" s="79">
        <f t="shared" si="2"/>
        <v>0.9769367838983476</v>
      </c>
      <c r="I18" s="24">
        <f t="shared" si="13"/>
        <v>0.003261889408407659</v>
      </c>
      <c r="J18" s="33">
        <f t="shared" si="3"/>
        <v>1.9942345120077225</v>
      </c>
      <c r="K18" s="29">
        <f t="shared" si="4"/>
        <v>0.10246950765959598</v>
      </c>
      <c r="L18" s="35">
        <f t="shared" si="5"/>
        <v>0.13198050479248416</v>
      </c>
      <c r="M18" s="67">
        <f t="shared" si="6"/>
        <v>0.13676605459525937</v>
      </c>
      <c r="N18" s="79">
        <f t="shared" si="7"/>
        <v>0.9769367838983476</v>
      </c>
      <c r="O18" s="40">
        <f t="shared" si="14"/>
        <v>0.003261889408407659</v>
      </c>
      <c r="P18" s="33">
        <f t="shared" si="8"/>
        <v>1.9942345120077225</v>
      </c>
      <c r="Q18" s="29">
        <f t="shared" si="9"/>
        <v>0.11832159566199232</v>
      </c>
      <c r="R18" s="35">
        <f t="shared" si="10"/>
        <v>-0.013999999999999999</v>
      </c>
      <c r="S18" s="67">
        <f t="shared" si="11"/>
        <v>-0.04053352664836431</v>
      </c>
      <c r="T18" s="5"/>
      <c r="U18" s="5"/>
      <c r="V18" s="5"/>
      <c r="W18" s="5"/>
      <c r="X18" s="5"/>
      <c r="Y18" s="5"/>
      <c r="Z18" s="5"/>
    </row>
    <row r="19" spans="2:26" ht="12.75">
      <c r="B19" s="80" t="s">
        <v>67</v>
      </c>
      <c r="C19" s="66">
        <f>(1-RecCntrpty)*SUMPRODUCT(I12:I61,M12:M61)</f>
        <v>0.019175086034966853</v>
      </c>
      <c r="D19" s="24"/>
      <c r="E19" s="6">
        <f t="shared" si="12"/>
        <v>1.5999999999999999</v>
      </c>
      <c r="F19" s="19">
        <f t="shared" si="0"/>
        <v>0.016</v>
      </c>
      <c r="G19" s="15">
        <f t="shared" si="1"/>
        <v>0.1264911064067352</v>
      </c>
      <c r="H19" s="79">
        <f t="shared" si="2"/>
        <v>0.973685749353145</v>
      </c>
      <c r="I19" s="24">
        <f t="shared" si="13"/>
        <v>0.0032510345452025913</v>
      </c>
      <c r="J19" s="33">
        <f t="shared" si="3"/>
        <v>1.9379567342638238</v>
      </c>
      <c r="K19" s="29">
        <f t="shared" si="4"/>
        <v>0.10954451150103324</v>
      </c>
      <c r="L19" s="35">
        <f t="shared" si="5"/>
        <v>0.13856714574270718</v>
      </c>
      <c r="M19" s="67">
        <f t="shared" si="6"/>
        <v>0.14393798182790696</v>
      </c>
      <c r="N19" s="79">
        <f t="shared" si="7"/>
        <v>0.973685749353145</v>
      </c>
      <c r="O19" s="40">
        <f t="shared" si="14"/>
        <v>0.0032510345452025913</v>
      </c>
      <c r="P19" s="33">
        <f t="shared" si="8"/>
        <v>1.9379567342638238</v>
      </c>
      <c r="Q19" s="29">
        <f t="shared" si="9"/>
        <v>0.1264911064067352</v>
      </c>
      <c r="R19" s="35">
        <f t="shared" si="10"/>
        <v>-0.016</v>
      </c>
      <c r="S19" s="67">
        <f t="shared" si="11"/>
        <v>-0.042865814235655504</v>
      </c>
      <c r="T19" s="5"/>
      <c r="U19" s="5"/>
      <c r="V19" s="5"/>
      <c r="W19" s="5"/>
      <c r="X19" s="5"/>
      <c r="Y19" s="5"/>
      <c r="Z19" s="5"/>
    </row>
    <row r="20" spans="2:26" ht="12.75">
      <c r="B20" s="81" t="s">
        <v>68</v>
      </c>
      <c r="C20" s="67">
        <f>(1-RecInstitution)*SUMPRODUCT(O12:O61,S12:S61)</f>
        <v>-0.005673344386780421</v>
      </c>
      <c r="D20" s="72"/>
      <c r="E20" s="6">
        <f t="shared" si="12"/>
        <v>1.7999999999999998</v>
      </c>
      <c r="F20" s="19">
        <f t="shared" si="0"/>
        <v>0.018</v>
      </c>
      <c r="G20" s="15">
        <f t="shared" si="1"/>
        <v>0.1341640786499874</v>
      </c>
      <c r="H20" s="79">
        <f t="shared" si="2"/>
        <v>0.9704455335485082</v>
      </c>
      <c r="I20" s="24">
        <f t="shared" si="13"/>
        <v>0.003240215804636848</v>
      </c>
      <c r="J20" s="33">
        <f t="shared" si="3"/>
        <v>1.8873822342171698</v>
      </c>
      <c r="K20" s="29">
        <f t="shared" si="4"/>
        <v>0.1161895003862225</v>
      </c>
      <c r="L20" s="35">
        <f t="shared" si="5"/>
        <v>0.14460944925705063</v>
      </c>
      <c r="M20" s="67">
        <f t="shared" si="6"/>
        <v>0.1505537097651942</v>
      </c>
      <c r="N20" s="79">
        <f t="shared" si="7"/>
        <v>0.9704455335485082</v>
      </c>
      <c r="O20" s="40">
        <f t="shared" si="14"/>
        <v>0.003240215804636848</v>
      </c>
      <c r="P20" s="33">
        <f t="shared" si="8"/>
        <v>1.8873822342171698</v>
      </c>
      <c r="Q20" s="29">
        <f t="shared" si="9"/>
        <v>0.1341640786499874</v>
      </c>
      <c r="R20" s="35">
        <f t="shared" si="10"/>
        <v>-0.018</v>
      </c>
      <c r="S20" s="67">
        <f t="shared" si="11"/>
        <v>-0.04500471572421645</v>
      </c>
      <c r="T20" s="5"/>
      <c r="U20" s="5"/>
      <c r="V20" s="5"/>
      <c r="W20" s="5"/>
      <c r="X20" s="5"/>
      <c r="Y20" s="5"/>
      <c r="Z20" s="5"/>
    </row>
    <row r="21" spans="2:26" ht="13.5" thickBot="1">
      <c r="B21" s="7" t="s">
        <v>69</v>
      </c>
      <c r="C21" s="82">
        <f>C19+C20</f>
        <v>0.013501741648186433</v>
      </c>
      <c r="E21" s="6">
        <f t="shared" si="12"/>
        <v>1.9999999999999998</v>
      </c>
      <c r="F21" s="19">
        <f t="shared" si="0"/>
        <v>0.019999999999999997</v>
      </c>
      <c r="G21" s="15">
        <f t="shared" si="1"/>
        <v>0.1414213562373095</v>
      </c>
      <c r="H21" s="79">
        <f t="shared" si="2"/>
        <v>0.9672161004820059</v>
      </c>
      <c r="I21" s="24">
        <f t="shared" si="13"/>
        <v>0.003229433066502252</v>
      </c>
      <c r="J21" s="33">
        <f t="shared" si="3"/>
        <v>1.841366974794087</v>
      </c>
      <c r="K21" s="29">
        <f t="shared" si="4"/>
        <v>0.1224744871391589</v>
      </c>
      <c r="L21" s="35">
        <f t="shared" si="5"/>
        <v>0.15020430745298574</v>
      </c>
      <c r="M21" s="67">
        <f t="shared" si="6"/>
        <v>0.15671139341908183</v>
      </c>
      <c r="N21" s="79">
        <f t="shared" si="7"/>
        <v>0.9672161004820059</v>
      </c>
      <c r="O21" s="40">
        <f t="shared" si="14"/>
        <v>0.003229433066502252</v>
      </c>
      <c r="P21" s="33">
        <f t="shared" si="8"/>
        <v>1.841366974794087</v>
      </c>
      <c r="Q21" s="29">
        <f t="shared" si="9"/>
        <v>0.1414213562373095</v>
      </c>
      <c r="R21" s="35">
        <f t="shared" si="10"/>
        <v>-0.019999999999999997</v>
      </c>
      <c r="S21" s="67">
        <f t="shared" si="11"/>
        <v>-0.046982209499629696</v>
      </c>
      <c r="T21" s="5"/>
      <c r="U21" s="5"/>
      <c r="V21" s="5"/>
      <c r="W21" s="5"/>
      <c r="X21" s="5"/>
      <c r="Y21" s="5"/>
      <c r="Z21" s="5"/>
    </row>
    <row r="22" spans="2:26" ht="12.75">
      <c r="B22" s="22"/>
      <c r="E22" s="6">
        <f t="shared" si="12"/>
        <v>2.1999999999999997</v>
      </c>
      <c r="F22" s="19">
        <f t="shared" si="0"/>
        <v>0.022</v>
      </c>
      <c r="G22" s="15">
        <f t="shared" si="1"/>
        <v>0.14832396974191325</v>
      </c>
      <c r="H22" s="79">
        <f t="shared" si="2"/>
        <v>0.9639974142710154</v>
      </c>
      <c r="I22" s="24">
        <f t="shared" si="13"/>
        <v>0.003218686210990529</v>
      </c>
      <c r="J22" s="33">
        <f t="shared" si="3"/>
        <v>1.7990854083259098</v>
      </c>
      <c r="K22" s="29">
        <f t="shared" si="4"/>
        <v>0.12845232578665128</v>
      </c>
      <c r="L22" s="35">
        <f t="shared" si="5"/>
        <v>0.15542374483382493</v>
      </c>
      <c r="M22" s="67">
        <f t="shared" si="6"/>
        <v>0.1624840714873394</v>
      </c>
      <c r="N22" s="79">
        <f t="shared" si="7"/>
        <v>0.9639974142710154</v>
      </c>
      <c r="O22" s="40">
        <f t="shared" si="14"/>
        <v>0.003218686210990529</v>
      </c>
      <c r="P22" s="33">
        <f t="shared" si="8"/>
        <v>1.7990854083259098</v>
      </c>
      <c r="Q22" s="29">
        <f t="shared" si="9"/>
        <v>0.14832396974191325</v>
      </c>
      <c r="R22" s="35">
        <f t="shared" si="10"/>
        <v>-0.022</v>
      </c>
      <c r="S22" s="67">
        <f t="shared" si="11"/>
        <v>-0.04882241176100522</v>
      </c>
      <c r="T22" s="5"/>
      <c r="U22" s="5"/>
      <c r="V22" s="5"/>
      <c r="W22" s="5"/>
      <c r="X22" s="5"/>
      <c r="Y22" s="5"/>
      <c r="Z22" s="5"/>
    </row>
    <row r="23" spans="2:26" ht="12.75">
      <c r="B23" s="22"/>
      <c r="E23" s="6">
        <f t="shared" si="12"/>
        <v>2.4</v>
      </c>
      <c r="F23" s="19">
        <f t="shared" si="0"/>
        <v>0.024</v>
      </c>
      <c r="G23" s="15">
        <f t="shared" si="1"/>
        <v>0.1549193338482967</v>
      </c>
      <c r="H23" s="79">
        <f t="shared" si="2"/>
        <v>0.9607894391523232</v>
      </c>
      <c r="I23" s="24">
        <f t="shared" si="13"/>
        <v>0.0032079751186921968</v>
      </c>
      <c r="J23" s="33">
        <f t="shared" si="3"/>
        <v>1.7599214745707914</v>
      </c>
      <c r="K23" s="29">
        <f t="shared" si="4"/>
        <v>0.1341640786499874</v>
      </c>
      <c r="L23" s="35">
        <f t="shared" si="5"/>
        <v>0.16032293123290953</v>
      </c>
      <c r="M23" s="67">
        <f t="shared" si="6"/>
        <v>0.16792774693973644</v>
      </c>
      <c r="N23" s="79">
        <f t="shared" si="7"/>
        <v>0.9607894391523232</v>
      </c>
      <c r="O23" s="40">
        <f t="shared" si="14"/>
        <v>0.0032079751186921968</v>
      </c>
      <c r="P23" s="33">
        <f t="shared" si="8"/>
        <v>1.7599214745707914</v>
      </c>
      <c r="Q23" s="29">
        <f t="shared" si="9"/>
        <v>0.1549193338482967</v>
      </c>
      <c r="R23" s="35">
        <f t="shared" si="10"/>
        <v>-0.024</v>
      </c>
      <c r="S23" s="67">
        <f t="shared" si="11"/>
        <v>-0.05054403905094799</v>
      </c>
      <c r="T23" s="5"/>
      <c r="U23" s="5"/>
      <c r="V23" s="5"/>
      <c r="W23" s="5"/>
      <c r="X23" s="5"/>
      <c r="Y23" s="5"/>
      <c r="Z23" s="5"/>
    </row>
    <row r="24" spans="2:26" ht="12.75">
      <c r="B24" s="22"/>
      <c r="E24" s="6">
        <f t="shared" si="12"/>
        <v>2.6</v>
      </c>
      <c r="F24" s="19">
        <f t="shared" si="0"/>
        <v>0.026000000000000002</v>
      </c>
      <c r="G24" s="15">
        <f t="shared" si="1"/>
        <v>0.16124515496597103</v>
      </c>
      <c r="H24" s="79">
        <f t="shared" si="2"/>
        <v>0.9575921394817286</v>
      </c>
      <c r="I24" s="24">
        <f t="shared" si="13"/>
        <v>0.0031972996705945667</v>
      </c>
      <c r="J24" s="33">
        <f t="shared" si="3"/>
        <v>1.7234027329629273</v>
      </c>
      <c r="K24" s="29">
        <f t="shared" si="4"/>
        <v>0.13964240043768944</v>
      </c>
      <c r="L24" s="35">
        <f t="shared" si="5"/>
        <v>0.1649451703726926</v>
      </c>
      <c r="M24" s="67">
        <f t="shared" si="6"/>
        <v>0.1730864206055277</v>
      </c>
      <c r="N24" s="79">
        <f t="shared" si="7"/>
        <v>0.9575921394817286</v>
      </c>
      <c r="O24" s="40">
        <f t="shared" si="14"/>
        <v>0.0031972996705945667</v>
      </c>
      <c r="P24" s="33">
        <f t="shared" si="8"/>
        <v>1.7234027329629273</v>
      </c>
      <c r="Q24" s="29">
        <f t="shared" si="9"/>
        <v>0.16124515496597103</v>
      </c>
      <c r="R24" s="35">
        <f t="shared" si="10"/>
        <v>-0.026000000000000002</v>
      </c>
      <c r="S24" s="67">
        <f t="shared" si="11"/>
        <v>-0.05216196026201958</v>
      </c>
      <c r="T24" s="5"/>
      <c r="U24" s="5"/>
      <c r="V24" s="5"/>
      <c r="W24" s="5"/>
      <c r="X24" s="5"/>
      <c r="Y24" s="5"/>
      <c r="Z24" s="5"/>
    </row>
    <row r="25" spans="2:26" ht="12.75">
      <c r="B25" s="22"/>
      <c r="C25" s="23"/>
      <c r="D25" s="40"/>
      <c r="E25" s="6">
        <f t="shared" si="12"/>
        <v>2.8000000000000003</v>
      </c>
      <c r="F25" s="19">
        <f t="shared" si="0"/>
        <v>0.028000000000000004</v>
      </c>
      <c r="G25" s="15">
        <f t="shared" si="1"/>
        <v>0.16733200530681513</v>
      </c>
      <c r="H25" s="79">
        <f t="shared" si="2"/>
        <v>0.9544054797336466</v>
      </c>
      <c r="I25" s="24">
        <f t="shared" si="13"/>
        <v>0.003186659748081966</v>
      </c>
      <c r="J25" s="33">
        <f t="shared" si="3"/>
        <v>1.6891585992173543</v>
      </c>
      <c r="K25" s="29">
        <f t="shared" si="4"/>
        <v>0.1449137674618944</v>
      </c>
      <c r="L25" s="35">
        <f t="shared" si="5"/>
        <v>0.16932514784414537</v>
      </c>
      <c r="M25" s="67">
        <f t="shared" si="6"/>
        <v>0.17799537031585616</v>
      </c>
      <c r="N25" s="79">
        <f t="shared" si="7"/>
        <v>0.9544054797336466</v>
      </c>
      <c r="O25" s="40">
        <f t="shared" si="14"/>
        <v>0.003186659748081966</v>
      </c>
      <c r="P25" s="33">
        <f t="shared" si="8"/>
        <v>1.6891585992173543</v>
      </c>
      <c r="Q25" s="29">
        <f t="shared" si="9"/>
        <v>0.16733200530681513</v>
      </c>
      <c r="R25" s="35">
        <f t="shared" si="10"/>
        <v>-0.028000000000000004</v>
      </c>
      <c r="S25" s="67">
        <f t="shared" si="11"/>
        <v>-0.053688218547031305</v>
      </c>
      <c r="T25" s="5"/>
      <c r="U25" s="5"/>
      <c r="V25" s="5"/>
      <c r="W25" s="5"/>
      <c r="X25" s="5"/>
      <c r="Y25" s="5"/>
      <c r="Z25" s="5"/>
    </row>
    <row r="26" spans="2:26" ht="12.75">
      <c r="B26" s="22"/>
      <c r="C26" s="23"/>
      <c r="D26" s="40"/>
      <c r="E26" s="6">
        <f t="shared" si="12"/>
        <v>3.0000000000000004</v>
      </c>
      <c r="F26" s="19">
        <f t="shared" si="0"/>
        <v>0.030000000000000006</v>
      </c>
      <c r="G26" s="15">
        <f t="shared" si="1"/>
        <v>0.17320508075688776</v>
      </c>
      <c r="H26" s="79">
        <f t="shared" si="2"/>
        <v>0.951229424500714</v>
      </c>
      <c r="I26" s="24">
        <f t="shared" si="13"/>
        <v>0.0031760552329326286</v>
      </c>
      <c r="J26" s="33">
        <f t="shared" si="3"/>
        <v>1.6568927965620142</v>
      </c>
      <c r="K26" s="29">
        <f t="shared" si="4"/>
        <v>0.15000000000000002</v>
      </c>
      <c r="L26" s="35">
        <f t="shared" si="5"/>
        <v>0.17349112531701463</v>
      </c>
      <c r="M26" s="67">
        <f t="shared" si="6"/>
        <v>0.18268336738272936</v>
      </c>
      <c r="N26" s="79">
        <f t="shared" si="7"/>
        <v>0.951229424500714</v>
      </c>
      <c r="O26" s="40">
        <f t="shared" si="14"/>
        <v>0.0031760552329326286</v>
      </c>
      <c r="P26" s="33">
        <f t="shared" si="8"/>
        <v>1.6568927965620142</v>
      </c>
      <c r="Q26" s="29">
        <f t="shared" si="9"/>
        <v>0.17320508075688776</v>
      </c>
      <c r="R26" s="35">
        <f t="shared" si="10"/>
        <v>-0.030000000000000006</v>
      </c>
      <c r="S26" s="67">
        <f t="shared" si="11"/>
        <v>-0.05513272888940473</v>
      </c>
      <c r="T26" s="5"/>
      <c r="U26" s="5"/>
      <c r="V26" s="5"/>
      <c r="W26" s="5"/>
      <c r="X26" s="5"/>
      <c r="Y26" s="5"/>
      <c r="Z26" s="5"/>
    </row>
    <row r="27" spans="2:26" ht="12.75">
      <c r="B27" s="22"/>
      <c r="C27" s="23"/>
      <c r="D27" s="40"/>
      <c r="E27" s="6">
        <f t="shared" si="12"/>
        <v>3.2000000000000006</v>
      </c>
      <c r="F27" s="19">
        <f t="shared" si="0"/>
        <v>0.03200000000000001</v>
      </c>
      <c r="G27" s="15">
        <f t="shared" si="1"/>
        <v>0.1788854381999832</v>
      </c>
      <c r="H27" s="79">
        <f t="shared" si="2"/>
        <v>0.9480639384933955</v>
      </c>
      <c r="I27" s="24">
        <f t="shared" si="13"/>
        <v>0.0031654860073184743</v>
      </c>
      <c r="J27" s="33">
        <f t="shared" si="3"/>
        <v>1.6263645708801744</v>
      </c>
      <c r="K27" s="29">
        <f t="shared" si="4"/>
        <v>0.1549193338482967</v>
      </c>
      <c r="L27" s="35">
        <f t="shared" si="5"/>
        <v>0.17746646946741382</v>
      </c>
      <c r="M27" s="67">
        <f t="shared" si="6"/>
        <v>0.18717422187248217</v>
      </c>
      <c r="N27" s="79">
        <f t="shared" si="7"/>
        <v>0.9480639384933955</v>
      </c>
      <c r="O27" s="40">
        <f t="shared" si="14"/>
        <v>0.0031654860073184743</v>
      </c>
      <c r="P27" s="33">
        <f t="shared" si="8"/>
        <v>1.6263645708801744</v>
      </c>
      <c r="Q27" s="29">
        <f t="shared" si="9"/>
        <v>0.1788854381999832</v>
      </c>
      <c r="R27" s="35">
        <f t="shared" si="10"/>
        <v>-0.03200000000000001</v>
      </c>
      <c r="S27" s="67">
        <f t="shared" si="11"/>
        <v>-0.05650376889121689</v>
      </c>
      <c r="T27" s="5"/>
      <c r="U27" s="5"/>
      <c r="V27" s="5"/>
      <c r="W27" s="5"/>
      <c r="X27" s="5"/>
      <c r="Y27" s="5"/>
      <c r="Z27" s="5"/>
    </row>
    <row r="28" spans="2:26" ht="12.75">
      <c r="B28" s="22"/>
      <c r="C28" s="23"/>
      <c r="D28" s="40"/>
      <c r="E28" s="6">
        <f t="shared" si="12"/>
        <v>3.400000000000001</v>
      </c>
      <c r="F28" s="19">
        <f t="shared" si="0"/>
        <v>0.03400000000000001</v>
      </c>
      <c r="G28" s="15">
        <f t="shared" si="1"/>
        <v>0.18439088914585777</v>
      </c>
      <c r="H28" s="79">
        <f t="shared" si="2"/>
        <v>0.9449089865395918</v>
      </c>
      <c r="I28" s="24">
        <f t="shared" si="13"/>
        <v>0.003154951953803775</v>
      </c>
      <c r="J28" s="33">
        <f t="shared" si="3"/>
        <v>1.5973755153441926</v>
      </c>
      <c r="K28" s="29">
        <f t="shared" si="4"/>
        <v>0.15968719422671313</v>
      </c>
      <c r="L28" s="35">
        <f t="shared" si="5"/>
        <v>0.18127074578706923</v>
      </c>
      <c r="M28" s="67">
        <f t="shared" si="6"/>
        <v>0.1914878886905369</v>
      </c>
      <c r="N28" s="79">
        <f t="shared" si="7"/>
        <v>0.9449089865395918</v>
      </c>
      <c r="O28" s="40">
        <f t="shared" si="14"/>
        <v>0.003154951953803775</v>
      </c>
      <c r="P28" s="33">
        <f t="shared" si="8"/>
        <v>1.5973755153441926</v>
      </c>
      <c r="Q28" s="29">
        <f t="shared" si="9"/>
        <v>0.18439088914585777</v>
      </c>
      <c r="R28" s="35">
        <f t="shared" si="10"/>
        <v>-0.03400000000000001</v>
      </c>
      <c r="S28" s="67">
        <f t="shared" si="11"/>
        <v>-0.05780833307846618</v>
      </c>
      <c r="T28" s="5"/>
      <c r="U28" s="5"/>
      <c r="V28" s="5"/>
      <c r="W28" s="5"/>
      <c r="X28" s="5"/>
      <c r="Y28" s="5"/>
      <c r="Z28" s="5"/>
    </row>
    <row r="29" spans="2:26" ht="12.75">
      <c r="B29" s="22"/>
      <c r="C29" s="23"/>
      <c r="D29" s="40"/>
      <c r="E29" s="6">
        <f t="shared" si="12"/>
        <v>3.600000000000001</v>
      </c>
      <c r="F29" s="19">
        <f t="shared" si="0"/>
        <v>0.03600000000000001</v>
      </c>
      <c r="G29" s="15">
        <f t="shared" si="1"/>
        <v>0.18973665961010278</v>
      </c>
      <c r="H29" s="79">
        <f t="shared" si="2"/>
        <v>0.9417645335842487</v>
      </c>
      <c r="I29" s="24">
        <f t="shared" si="13"/>
        <v>0.0031444529553430467</v>
      </c>
      <c r="J29" s="33">
        <f t="shared" si="3"/>
        <v>1.569760102173245</v>
      </c>
      <c r="K29" s="29">
        <f t="shared" si="4"/>
        <v>0.16431676725154984</v>
      </c>
      <c r="L29" s="35">
        <f t="shared" si="5"/>
        <v>0.18492051908778256</v>
      </c>
      <c r="M29" s="67">
        <f t="shared" si="6"/>
        <v>0.1956412774877852</v>
      </c>
      <c r="N29" s="79">
        <f t="shared" si="7"/>
        <v>0.9417645335842487</v>
      </c>
      <c r="O29" s="40">
        <f t="shared" si="14"/>
        <v>0.0031444529553430467</v>
      </c>
      <c r="P29" s="33">
        <f t="shared" si="8"/>
        <v>1.569760102173245</v>
      </c>
      <c r="Q29" s="29">
        <f t="shared" si="9"/>
        <v>0.18973665961010278</v>
      </c>
      <c r="R29" s="35">
        <f t="shared" si="10"/>
        <v>-0.03600000000000001</v>
      </c>
      <c r="S29" s="67">
        <f t="shared" si="11"/>
        <v>-0.05905239441555307</v>
      </c>
      <c r="T29" s="5"/>
      <c r="U29" s="5"/>
      <c r="V29" s="5"/>
      <c r="W29" s="5"/>
      <c r="X29" s="5"/>
      <c r="Y29" s="5"/>
      <c r="Z29" s="5"/>
    </row>
    <row r="30" spans="2:26" ht="12.75">
      <c r="B30" s="22"/>
      <c r="C30" s="23"/>
      <c r="D30" s="40"/>
      <c r="E30" s="6">
        <f t="shared" si="12"/>
        <v>3.800000000000001</v>
      </c>
      <c r="F30" s="19">
        <f t="shared" si="0"/>
        <v>0.03800000000000001</v>
      </c>
      <c r="G30" s="15">
        <f t="shared" si="1"/>
        <v>0.19493588689617933</v>
      </c>
      <c r="H30" s="79">
        <f t="shared" si="2"/>
        <v>0.9386305446889677</v>
      </c>
      <c r="I30" s="24">
        <f t="shared" si="13"/>
        <v>0.003133988895281048</v>
      </c>
      <c r="J30" s="33">
        <f t="shared" si="3"/>
        <v>1.543378732970309</v>
      </c>
      <c r="K30" s="29">
        <f t="shared" si="4"/>
        <v>0.16881943016134135</v>
      </c>
      <c r="L30" s="35">
        <f t="shared" si="5"/>
        <v>0.18842995106413438</v>
      </c>
      <c r="M30" s="67">
        <f t="shared" si="6"/>
        <v>0.19964885754873113</v>
      </c>
      <c r="N30" s="79">
        <f t="shared" si="7"/>
        <v>0.9386305446889677</v>
      </c>
      <c r="O30" s="40">
        <f t="shared" si="14"/>
        <v>0.003133988895281048</v>
      </c>
      <c r="P30" s="33">
        <f t="shared" si="8"/>
        <v>1.543378732970309</v>
      </c>
      <c r="Q30" s="29">
        <f t="shared" si="9"/>
        <v>0.19493588689617933</v>
      </c>
      <c r="R30" s="35">
        <f t="shared" si="10"/>
        <v>-0.03800000000000001</v>
      </c>
      <c r="S30" s="67">
        <f t="shared" si="11"/>
        <v>-0.060241101097046404</v>
      </c>
      <c r="T30" s="5"/>
      <c r="U30" s="5"/>
      <c r="V30" s="5"/>
      <c r="W30" s="5"/>
      <c r="X30" s="5"/>
      <c r="Y30" s="5"/>
      <c r="Z30" s="5"/>
    </row>
    <row r="31" spans="2:26" ht="12.75">
      <c r="B31" s="22"/>
      <c r="C31" s="23"/>
      <c r="D31" s="40"/>
      <c r="E31" s="6">
        <f t="shared" si="12"/>
        <v>4.000000000000001</v>
      </c>
      <c r="F31" s="19">
        <f t="shared" si="0"/>
        <v>0.04000000000000001</v>
      </c>
      <c r="G31" s="15">
        <f t="shared" si="1"/>
        <v>0.2</v>
      </c>
      <c r="H31" s="79">
        <f t="shared" si="2"/>
        <v>0.9355069850316178</v>
      </c>
      <c r="I31" s="24">
        <f t="shared" si="13"/>
        <v>0.0031235596573498947</v>
      </c>
      <c r="J31" s="33">
        <f t="shared" si="3"/>
        <v>1.5181125419669592</v>
      </c>
      <c r="K31" s="29">
        <f t="shared" si="4"/>
        <v>0.17320508075688773</v>
      </c>
      <c r="L31" s="35">
        <f t="shared" si="5"/>
        <v>0.19181125419669595</v>
      </c>
      <c r="M31" s="67">
        <f t="shared" si="6"/>
        <v>0.2035231174888379</v>
      </c>
      <c r="N31" s="79">
        <f t="shared" si="7"/>
        <v>0.9355069850316178</v>
      </c>
      <c r="O31" s="40">
        <f t="shared" si="14"/>
        <v>0.0031235596573498947</v>
      </c>
      <c r="P31" s="33">
        <f t="shared" si="8"/>
        <v>1.5181125419669592</v>
      </c>
      <c r="Q31" s="29">
        <f t="shared" si="9"/>
        <v>0.2</v>
      </c>
      <c r="R31" s="35">
        <f t="shared" si="10"/>
        <v>-0.04000000000000001</v>
      </c>
      <c r="S31" s="67">
        <f t="shared" si="11"/>
        <v>-0.06137892717265528</v>
      </c>
      <c r="T31" s="5"/>
      <c r="U31" s="5"/>
      <c r="V31" s="5"/>
      <c r="W31" s="5"/>
      <c r="X31" s="5"/>
      <c r="Y31" s="5"/>
      <c r="Z31" s="5"/>
    </row>
    <row r="32" spans="2:26" ht="12.75">
      <c r="B32" s="22"/>
      <c r="C32" s="23"/>
      <c r="D32" s="40"/>
      <c r="E32" s="6">
        <f t="shared" si="12"/>
        <v>4.200000000000001</v>
      </c>
      <c r="F32" s="19">
        <f t="shared" si="0"/>
        <v>0.04200000000000001</v>
      </c>
      <c r="G32" s="15">
        <f t="shared" si="1"/>
        <v>0.204939015319192</v>
      </c>
      <c r="H32" s="79">
        <f t="shared" si="2"/>
        <v>0.9323938199059482</v>
      </c>
      <c r="I32" s="24">
        <f t="shared" si="13"/>
        <v>0.0031131651256696147</v>
      </c>
      <c r="J32" s="33">
        <f t="shared" si="3"/>
        <v>1.493859445509242</v>
      </c>
      <c r="K32" s="29">
        <f t="shared" si="4"/>
        <v>0.1774823934929885</v>
      </c>
      <c r="L32" s="35">
        <f t="shared" si="5"/>
        <v>0.19507504189396913</v>
      </c>
      <c r="M32" s="67">
        <f t="shared" si="6"/>
        <v>0.20727492004091963</v>
      </c>
      <c r="N32" s="79">
        <f t="shared" si="7"/>
        <v>0.9323938199059482</v>
      </c>
      <c r="O32" s="40">
        <f t="shared" si="14"/>
        <v>0.0031131651256696147</v>
      </c>
      <c r="P32" s="33">
        <f t="shared" si="8"/>
        <v>1.493859445509242</v>
      </c>
      <c r="Q32" s="29">
        <f t="shared" si="9"/>
        <v>0.204939015319192</v>
      </c>
      <c r="R32" s="35">
        <f t="shared" si="10"/>
        <v>-0.04200000000000001</v>
      </c>
      <c r="S32" s="67">
        <f t="shared" si="11"/>
        <v>-0.06246978958508463</v>
      </c>
      <c r="T32" s="5"/>
      <c r="U32" s="5"/>
      <c r="V32" s="5"/>
      <c r="W32" s="5"/>
      <c r="X32" s="5"/>
      <c r="Y32" s="5"/>
      <c r="Z32" s="5"/>
    </row>
    <row r="33" spans="2:26" ht="12.75">
      <c r="B33" s="22"/>
      <c r="C33" s="23"/>
      <c r="D33" s="40"/>
      <c r="E33" s="6">
        <f t="shared" si="12"/>
        <v>4.400000000000001</v>
      </c>
      <c r="F33" s="19">
        <f t="shared" si="0"/>
        <v>0.04400000000000001</v>
      </c>
      <c r="G33" s="15">
        <f t="shared" si="1"/>
        <v>0.20976176963403034</v>
      </c>
      <c r="H33" s="79">
        <f t="shared" si="2"/>
        <v>0.9292910147212036</v>
      </c>
      <c r="I33" s="24">
        <f t="shared" si="13"/>
        <v>0.0031028051847445948</v>
      </c>
      <c r="J33" s="33">
        <f t="shared" si="3"/>
        <v>1.4705310944665264</v>
      </c>
      <c r="K33" s="29">
        <f t="shared" si="4"/>
        <v>0.1816590212458495</v>
      </c>
      <c r="L33" s="35">
        <f t="shared" si="5"/>
        <v>0.19823060233858303</v>
      </c>
      <c r="M33" s="67">
        <f t="shared" si="6"/>
        <v>0.21091377966877212</v>
      </c>
      <c r="N33" s="79">
        <f t="shared" si="7"/>
        <v>0.9292910147212036</v>
      </c>
      <c r="O33" s="40">
        <f t="shared" si="14"/>
        <v>0.0031028051847445948</v>
      </c>
      <c r="P33" s="33">
        <f t="shared" si="8"/>
        <v>1.4705310944665264</v>
      </c>
      <c r="Q33" s="29">
        <f t="shared" si="9"/>
        <v>0.20976176963403034</v>
      </c>
      <c r="R33" s="35">
        <f t="shared" si="10"/>
        <v>-0.04400000000000001</v>
      </c>
      <c r="S33" s="67">
        <f t="shared" si="11"/>
        <v>-0.06351714034053912</v>
      </c>
      <c r="T33" s="5"/>
      <c r="U33" s="5"/>
      <c r="V33" s="5"/>
      <c r="W33" s="5"/>
      <c r="X33" s="5"/>
      <c r="Y33" s="5"/>
      <c r="Z33" s="5"/>
    </row>
    <row r="34" spans="2:26" ht="12.75">
      <c r="B34" s="22"/>
      <c r="C34" s="23"/>
      <c r="D34" s="40"/>
      <c r="E34" s="6">
        <f t="shared" si="12"/>
        <v>4.600000000000001</v>
      </c>
      <c r="F34" s="19">
        <f t="shared" si="0"/>
        <v>0.04600000000000001</v>
      </c>
      <c r="G34" s="15">
        <f t="shared" si="1"/>
        <v>0.21447610589527222</v>
      </c>
      <c r="H34" s="79">
        <f t="shared" si="2"/>
        <v>0.9261985350017385</v>
      </c>
      <c r="I34" s="24">
        <f t="shared" si="13"/>
        <v>0.0030924797194650244</v>
      </c>
      <c r="J34" s="33">
        <f t="shared" si="3"/>
        <v>1.4480504919701218</v>
      </c>
      <c r="K34" s="29">
        <f t="shared" si="4"/>
        <v>0.18574175621006714</v>
      </c>
      <c r="L34" s="35">
        <f t="shared" si="5"/>
        <v>0.20128611532874247</v>
      </c>
      <c r="M34" s="67">
        <f t="shared" si="6"/>
        <v>0.2144480824974479</v>
      </c>
      <c r="N34" s="79">
        <f t="shared" si="7"/>
        <v>0.9261985350017385</v>
      </c>
      <c r="O34" s="40">
        <f t="shared" si="14"/>
        <v>0.0030924797194650244</v>
      </c>
      <c r="P34" s="33">
        <f t="shared" si="8"/>
        <v>1.4480504919701218</v>
      </c>
      <c r="Q34" s="29">
        <f t="shared" si="9"/>
        <v>0.21447610589527222</v>
      </c>
      <c r="R34" s="35">
        <f t="shared" si="10"/>
        <v>-0.04600000000000001</v>
      </c>
      <c r="S34" s="67">
        <f t="shared" si="11"/>
        <v>-0.06452403997684886</v>
      </c>
      <c r="T34" s="5"/>
      <c r="U34" s="5"/>
      <c r="V34" s="5"/>
      <c r="W34" s="5"/>
      <c r="X34" s="5"/>
      <c r="Y34" s="5"/>
      <c r="Z34" s="5"/>
    </row>
    <row r="35" spans="2:26" ht="12.75">
      <c r="B35" s="22"/>
      <c r="C35" s="23"/>
      <c r="D35" s="40"/>
      <c r="E35" s="6">
        <f t="shared" si="12"/>
        <v>4.800000000000002</v>
      </c>
      <c r="F35" s="19">
        <f t="shared" si="0"/>
        <v>0.048000000000000015</v>
      </c>
      <c r="G35" s="15">
        <f t="shared" si="1"/>
        <v>0.21908902300206648</v>
      </c>
      <c r="H35" s="79">
        <f t="shared" si="2"/>
        <v>0.9231163463866358</v>
      </c>
      <c r="I35" s="24">
        <f t="shared" si="13"/>
        <v>0.0030821886151027877</v>
      </c>
      <c r="J35" s="33">
        <f t="shared" si="3"/>
        <v>1.4263501089171915</v>
      </c>
      <c r="K35" s="29">
        <f t="shared" si="4"/>
        <v>0.18973665961010278</v>
      </c>
      <c r="L35" s="35">
        <f t="shared" si="5"/>
        <v>0.2042488259107793</v>
      </c>
      <c r="M35" s="67">
        <f t="shared" si="6"/>
        <v>0.2178852625027824</v>
      </c>
      <c r="N35" s="79">
        <f t="shared" si="7"/>
        <v>0.9231163463866358</v>
      </c>
      <c r="O35" s="40">
        <f t="shared" si="14"/>
        <v>0.0030821886151027877</v>
      </c>
      <c r="P35" s="33">
        <f t="shared" si="8"/>
        <v>1.4263501089171915</v>
      </c>
      <c r="Q35" s="29">
        <f t="shared" si="9"/>
        <v>0.21908902300206648</v>
      </c>
      <c r="R35" s="35">
        <f t="shared" si="10"/>
        <v>-0.048000000000000015</v>
      </c>
      <c r="S35" s="67">
        <f t="shared" si="11"/>
        <v>-0.06549321676589366</v>
      </c>
      <c r="T35" s="5"/>
      <c r="U35" s="5"/>
      <c r="V35" s="5"/>
      <c r="W35" s="5"/>
      <c r="X35" s="5"/>
      <c r="Y35" s="5"/>
      <c r="Z35" s="5"/>
    </row>
    <row r="36" spans="2:26" ht="12.75">
      <c r="B36" s="22"/>
      <c r="C36" s="23"/>
      <c r="D36" s="40"/>
      <c r="E36" s="6">
        <f t="shared" si="12"/>
        <v>5.000000000000002</v>
      </c>
      <c r="F36" s="19">
        <f t="shared" si="0"/>
        <v>0.05000000000000002</v>
      </c>
      <c r="G36" s="15">
        <f t="shared" si="1"/>
        <v>0.22360679774997905</v>
      </c>
      <c r="H36" s="79">
        <f t="shared" si="2"/>
        <v>0.9200444146293232</v>
      </c>
      <c r="I36" s="24">
        <f t="shared" si="13"/>
        <v>0.0030719317573125737</v>
      </c>
      <c r="J36" s="33">
        <f t="shared" si="3"/>
        <v>1.405370377032785</v>
      </c>
      <c r="K36" s="29">
        <f t="shared" si="4"/>
        <v>0.1936491673103709</v>
      </c>
      <c r="L36" s="35">
        <f t="shared" si="5"/>
        <v>0.2071251848304909</v>
      </c>
      <c r="M36" s="67">
        <f t="shared" si="6"/>
        <v>0.22123194409801888</v>
      </c>
      <c r="N36" s="79">
        <f t="shared" si="7"/>
        <v>0.9200444146293232</v>
      </c>
      <c r="O36" s="40">
        <f t="shared" si="14"/>
        <v>0.0030719317573125737</v>
      </c>
      <c r="P36" s="33">
        <f t="shared" si="8"/>
        <v>1.405370377032785</v>
      </c>
      <c r="Q36" s="29">
        <f t="shared" si="9"/>
        <v>0.22360679774997905</v>
      </c>
      <c r="R36" s="35">
        <f t="shared" si="10"/>
        <v>-0.05000000000000002</v>
      </c>
      <c r="S36" s="67">
        <f t="shared" si="11"/>
        <v>-0.06642711489467629</v>
      </c>
      <c r="T36" s="5"/>
      <c r="U36" s="5"/>
      <c r="V36" s="5"/>
      <c r="W36" s="5"/>
      <c r="X36" s="5"/>
      <c r="Y36" s="5"/>
      <c r="Z36" s="5"/>
    </row>
    <row r="37" spans="2:26" ht="12.75">
      <c r="B37" s="22"/>
      <c r="C37" s="23"/>
      <c r="D37" s="40"/>
      <c r="E37" s="6">
        <f t="shared" si="12"/>
        <v>5.200000000000002</v>
      </c>
      <c r="F37" s="19">
        <f t="shared" si="0"/>
        <v>0.05200000000000002</v>
      </c>
      <c r="G37" s="15">
        <f t="shared" si="1"/>
        <v>0.22803508501982767</v>
      </c>
      <c r="H37" s="79">
        <f t="shared" si="2"/>
        <v>0.9169827055971943</v>
      </c>
      <c r="I37" s="24">
        <f t="shared" si="13"/>
        <v>0.0030617090321288787</v>
      </c>
      <c r="J37" s="33">
        <f t="shared" si="3"/>
        <v>1.3850584719139785</v>
      </c>
      <c r="K37" s="29">
        <f t="shared" si="4"/>
        <v>0.19748417658131504</v>
      </c>
      <c r="L37" s="35">
        <f t="shared" si="5"/>
        <v>0.20992096320016834</v>
      </c>
      <c r="M37" s="67">
        <f t="shared" si="6"/>
        <v>0.22449405859824206</v>
      </c>
      <c r="N37" s="79">
        <f t="shared" si="7"/>
        <v>0.9169827055971943</v>
      </c>
      <c r="O37" s="40">
        <f t="shared" si="14"/>
        <v>0.0030617090321288787</v>
      </c>
      <c r="P37" s="33">
        <f t="shared" si="8"/>
        <v>1.3850584719139785</v>
      </c>
      <c r="Q37" s="29">
        <f t="shared" si="9"/>
        <v>0.22803508501982767</v>
      </c>
      <c r="R37" s="35">
        <f t="shared" si="10"/>
        <v>-0.05200000000000002</v>
      </c>
      <c r="S37" s="67">
        <f t="shared" si="11"/>
        <v>-0.06732793403211998</v>
      </c>
      <c r="T37" s="5"/>
      <c r="U37" s="5"/>
      <c r="V37" s="5"/>
      <c r="W37" s="5"/>
      <c r="X37" s="5"/>
      <c r="Y37" s="5"/>
      <c r="Z37" s="5"/>
    </row>
    <row r="38" spans="2:26" ht="12.75">
      <c r="B38" s="22"/>
      <c r="C38" s="23"/>
      <c r="D38" s="40"/>
      <c r="E38" s="6">
        <f t="shared" si="12"/>
        <v>5.400000000000002</v>
      </c>
      <c r="F38" s="19">
        <f t="shared" si="0"/>
        <v>0.05400000000000002</v>
      </c>
      <c r="G38" s="15">
        <f t="shared" si="1"/>
        <v>0.23237900077244508</v>
      </c>
      <c r="H38" s="79">
        <f t="shared" si="2"/>
        <v>0.9139311852712282</v>
      </c>
      <c r="I38" s="24">
        <f t="shared" si="13"/>
        <v>0.0030515203259661172</v>
      </c>
      <c r="J38" s="33">
        <f t="shared" si="3"/>
        <v>1.365367321350011</v>
      </c>
      <c r="K38" s="29">
        <f t="shared" si="4"/>
        <v>0.20124611797498113</v>
      </c>
      <c r="L38" s="35">
        <f t="shared" si="5"/>
        <v>0.21264134691133277</v>
      </c>
      <c r="M38" s="67">
        <f t="shared" si="6"/>
        <v>0.22767694015717516</v>
      </c>
      <c r="N38" s="79">
        <f t="shared" si="7"/>
        <v>0.9139311852712282</v>
      </c>
      <c r="O38" s="40">
        <f t="shared" si="14"/>
        <v>0.0030515203259661172</v>
      </c>
      <c r="P38" s="33">
        <f t="shared" si="8"/>
        <v>1.365367321350011</v>
      </c>
      <c r="Q38" s="29">
        <f t="shared" si="9"/>
        <v>0.23237900077244508</v>
      </c>
      <c r="R38" s="35">
        <f t="shared" si="10"/>
        <v>-0.05400000000000002</v>
      </c>
      <c r="S38" s="67">
        <f t="shared" si="11"/>
        <v>-0.06819766209119298</v>
      </c>
      <c r="T38" s="5"/>
      <c r="U38" s="5"/>
      <c r="V38" s="5"/>
      <c r="W38" s="5"/>
      <c r="X38" s="5"/>
      <c r="Y38" s="5"/>
      <c r="Z38" s="5"/>
    </row>
    <row r="39" spans="2:26" ht="12.75">
      <c r="B39" s="22"/>
      <c r="C39" s="23"/>
      <c r="D39" s="40"/>
      <c r="E39" s="6">
        <f t="shared" si="12"/>
        <v>5.600000000000002</v>
      </c>
      <c r="F39" s="19">
        <f t="shared" si="0"/>
        <v>0.05600000000000002</v>
      </c>
      <c r="G39" s="15">
        <f t="shared" si="1"/>
        <v>0.2366431913239847</v>
      </c>
      <c r="H39" s="79">
        <f t="shared" si="2"/>
        <v>0.9108898197456121</v>
      </c>
      <c r="I39" s="24">
        <f t="shared" si="13"/>
        <v>0.0030413655256160688</v>
      </c>
      <c r="J39" s="33">
        <f t="shared" si="3"/>
        <v>1.3462547904912778</v>
      </c>
      <c r="K39" s="29">
        <f t="shared" si="4"/>
        <v>0.204939015319192</v>
      </c>
      <c r="L39" s="35">
        <f t="shared" si="5"/>
        <v>0.21529101497852923</v>
      </c>
      <c r="M39" s="67">
        <f t="shared" si="6"/>
        <v>0.23078540541194414</v>
      </c>
      <c r="N39" s="79">
        <f t="shared" si="7"/>
        <v>0.9108898197456121</v>
      </c>
      <c r="O39" s="40">
        <f t="shared" si="14"/>
        <v>0.0030413655256160688</v>
      </c>
      <c r="P39" s="33">
        <f t="shared" si="8"/>
        <v>1.3462547904912778</v>
      </c>
      <c r="Q39" s="29">
        <f t="shared" si="9"/>
        <v>0.2366431913239847</v>
      </c>
      <c r="R39" s="35">
        <f t="shared" si="10"/>
        <v>-0.05600000000000002</v>
      </c>
      <c r="S39" s="67">
        <f t="shared" si="11"/>
        <v>-0.06903810256330603</v>
      </c>
      <c r="T39" s="5"/>
      <c r="U39" s="5"/>
      <c r="V39" s="5"/>
      <c r="W39" s="5"/>
      <c r="X39" s="5"/>
      <c r="Y39" s="5"/>
      <c r="Z39" s="5"/>
    </row>
    <row r="40" spans="2:26" ht="12.75">
      <c r="B40" s="22"/>
      <c r="C40" s="23"/>
      <c r="D40" s="40"/>
      <c r="E40" s="6">
        <f t="shared" si="12"/>
        <v>5.8000000000000025</v>
      </c>
      <c r="F40" s="19">
        <f t="shared" si="0"/>
        <v>0.058000000000000024</v>
      </c>
      <c r="G40" s="15">
        <f t="shared" si="1"/>
        <v>0.24083189157584597</v>
      </c>
      <c r="H40" s="79">
        <f t="shared" si="2"/>
        <v>0.9078585752273645</v>
      </c>
      <c r="I40" s="24">
        <f t="shared" si="13"/>
        <v>0.0030312445182476555</v>
      </c>
      <c r="J40" s="33">
        <f t="shared" si="3"/>
        <v>1.32768300719325</v>
      </c>
      <c r="K40" s="29">
        <f t="shared" si="4"/>
        <v>0.20856653614614215</v>
      </c>
      <c r="L40" s="35">
        <f t="shared" si="5"/>
        <v>0.21787420501772897</v>
      </c>
      <c r="M40" s="67">
        <f t="shared" si="6"/>
        <v>0.2338238200788929</v>
      </c>
      <c r="N40" s="79">
        <f t="shared" si="7"/>
        <v>0.9078585752273645</v>
      </c>
      <c r="O40" s="40">
        <f t="shared" si="14"/>
        <v>0.0030312445182476555</v>
      </c>
      <c r="P40" s="33">
        <f t="shared" si="8"/>
        <v>1.32768300719325</v>
      </c>
      <c r="Q40" s="29">
        <f t="shared" si="9"/>
        <v>0.24083189157584597</v>
      </c>
      <c r="R40" s="35">
        <f t="shared" si="10"/>
        <v>-0.058000000000000024</v>
      </c>
      <c r="S40" s="67">
        <f t="shared" si="11"/>
        <v>-0.06985089748439241</v>
      </c>
      <c r="T40" s="5"/>
      <c r="U40" s="5"/>
      <c r="V40" s="5"/>
      <c r="W40" s="5"/>
      <c r="X40" s="5"/>
      <c r="Y40" s="5"/>
      <c r="Z40" s="5"/>
    </row>
    <row r="41" spans="2:26" ht="12.75">
      <c r="B41" s="22"/>
      <c r="C41" s="23"/>
      <c r="D41" s="40"/>
      <c r="E41" s="6">
        <f t="shared" si="12"/>
        <v>6.000000000000003</v>
      </c>
      <c r="F41" s="19">
        <f t="shared" si="0"/>
        <v>0.060000000000000026</v>
      </c>
      <c r="G41" s="15">
        <f t="shared" si="1"/>
        <v>0.24494897427831788</v>
      </c>
      <c r="H41" s="79">
        <f t="shared" si="2"/>
        <v>0.9048374180359595</v>
      </c>
      <c r="I41" s="24">
        <f t="shared" si="13"/>
        <v>0.003021157191404944</v>
      </c>
      <c r="J41" s="33">
        <f t="shared" si="3"/>
        <v>1.309617799458493</v>
      </c>
      <c r="K41" s="29">
        <f t="shared" si="4"/>
        <v>0.2121320343559643</v>
      </c>
      <c r="L41" s="35">
        <f t="shared" si="5"/>
        <v>0.22039476833699287</v>
      </c>
      <c r="M41" s="67">
        <f t="shared" si="6"/>
        <v>0.23679615500949597</v>
      </c>
      <c r="N41" s="79">
        <f t="shared" si="7"/>
        <v>0.9048374180359595</v>
      </c>
      <c r="O41" s="40">
        <f t="shared" si="14"/>
        <v>0.003021157191404944</v>
      </c>
      <c r="P41" s="33">
        <f t="shared" si="8"/>
        <v>1.309617799458493</v>
      </c>
      <c r="Q41" s="29">
        <f t="shared" si="9"/>
        <v>0.24494897427831788</v>
      </c>
      <c r="R41" s="35">
        <f t="shared" si="10"/>
        <v>-0.060000000000000026</v>
      </c>
      <c r="S41" s="67">
        <f t="shared" si="11"/>
        <v>-0.07063754685613391</v>
      </c>
      <c r="T41" s="5"/>
      <c r="U41" s="5"/>
      <c r="V41" s="5"/>
      <c r="W41" s="5"/>
      <c r="X41" s="5"/>
      <c r="Y41" s="5"/>
      <c r="Z41" s="5"/>
    </row>
    <row r="42" spans="2:26" ht="12.75">
      <c r="B42" s="22"/>
      <c r="C42" s="23"/>
      <c r="D42" s="40"/>
      <c r="E42" s="6">
        <f t="shared" si="12"/>
        <v>6.200000000000003</v>
      </c>
      <c r="F42" s="19">
        <f t="shared" si="0"/>
        <v>0.06200000000000003</v>
      </c>
      <c r="G42" s="15">
        <f t="shared" si="1"/>
        <v>0.24899799195977473</v>
      </c>
      <c r="H42" s="79">
        <f t="shared" si="2"/>
        <v>0.9018263146029529</v>
      </c>
      <c r="I42" s="24">
        <f t="shared" si="13"/>
        <v>0.00301110343300659</v>
      </c>
      <c r="J42" s="33">
        <f t="shared" si="3"/>
        <v>1.2920282232646199</v>
      </c>
      <c r="K42" s="29">
        <f t="shared" si="4"/>
        <v>0.2156385865284783</v>
      </c>
      <c r="L42" s="35">
        <f t="shared" si="5"/>
        <v>0.22285621657412294</v>
      </c>
      <c r="M42" s="67">
        <f t="shared" si="6"/>
        <v>0.2397060336662438</v>
      </c>
      <c r="N42" s="79">
        <f t="shared" si="7"/>
        <v>0.9018263146029529</v>
      </c>
      <c r="O42" s="40">
        <f t="shared" si="14"/>
        <v>0.00301110343300659</v>
      </c>
      <c r="P42" s="33">
        <f t="shared" si="8"/>
        <v>1.2920282232646199</v>
      </c>
      <c r="Q42" s="29">
        <f t="shared" si="9"/>
        <v>0.24899799195977473</v>
      </c>
      <c r="R42" s="35">
        <f t="shared" si="10"/>
        <v>-0.06200000000000003</v>
      </c>
      <c r="S42" s="67">
        <f t="shared" si="11"/>
        <v>-0.07139942516847012</v>
      </c>
      <c r="T42" s="5"/>
      <c r="U42" s="5"/>
      <c r="V42" s="5"/>
      <c r="W42" s="5"/>
      <c r="X42" s="5"/>
      <c r="Y42" s="5"/>
      <c r="Z42" s="5"/>
    </row>
    <row r="43" spans="2:26" ht="12.75">
      <c r="B43" s="22"/>
      <c r="C43" s="23"/>
      <c r="D43" s="40"/>
      <c r="E43" s="6">
        <f t="shared" si="12"/>
        <v>6.400000000000003</v>
      </c>
      <c r="F43" s="19">
        <f aca="true" t="shared" si="15" ref="F43:F61">E43*Mu</f>
        <v>0.06400000000000003</v>
      </c>
      <c r="G43" s="15">
        <f aca="true" t="shared" si="16" ref="G43:G61">SQRT(E43)*Sigma</f>
        <v>0.2529822128134704</v>
      </c>
      <c r="H43" s="79">
        <f aca="true" t="shared" si="17" ref="H43:H61">EXP(-SpreadCntrpty*E43/(1-RecCntrpty)/10000)</f>
        <v>0.8988252314716088</v>
      </c>
      <c r="I43" s="24">
        <f t="shared" si="13"/>
        <v>0.0030010831313441733</v>
      </c>
      <c r="J43" s="33">
        <f aca="true" t="shared" si="18" ref="J43:J61">NORMSINV(H43)</f>
        <v>1.2748861638306943</v>
      </c>
      <c r="K43" s="29">
        <f aca="true" t="shared" si="19" ref="K43:K61">SQRT(1-Correlation^2)*G43</f>
        <v>0.21908902300206648</v>
      </c>
      <c r="L43" s="35">
        <f aca="true" t="shared" si="20" ref="L43:L61">F43+Correlation*G43*J43</f>
        <v>0.22526176140558282</v>
      </c>
      <c r="M43" s="67">
        <f aca="true" t="shared" si="21" ref="M43:M74">L43*NORMSDIST(L43/K43)+K43*NORMDIST(L43/K43,0,1,FALSE)</f>
        <v>0.2425567725630884</v>
      </c>
      <c r="N43" s="79">
        <f aca="true" t="shared" si="22" ref="N43:N61">EXP(-SprdInstitution*E43/(1-RecInstitution)/10000)</f>
        <v>0.8988252314716088</v>
      </c>
      <c r="O43" s="40">
        <f t="shared" si="14"/>
        <v>0.0030010831313441733</v>
      </c>
      <c r="P43" s="33">
        <f aca="true" t="shared" si="23" ref="P43:P61">NORMSINV(N43)</f>
        <v>1.2748861638306943</v>
      </c>
      <c r="Q43" s="29">
        <f aca="true" t="shared" si="24" ref="Q43:Q61">SQRT(1-Correlation2^2)*G43</f>
        <v>0.2529822128134704</v>
      </c>
      <c r="R43" s="35">
        <f aca="true" t="shared" si="25" ref="R43:R61">-F43+Correlation2*G43*P43</f>
        <v>-0.06400000000000003</v>
      </c>
      <c r="S43" s="67">
        <f t="shared" si="11"/>
        <v>-0.07213779553484487</v>
      </c>
      <c r="T43" s="5"/>
      <c r="U43" s="5"/>
      <c r="V43" s="5"/>
      <c r="W43" s="5"/>
      <c r="X43" s="5"/>
      <c r="Y43" s="5"/>
      <c r="Z43" s="5"/>
    </row>
    <row r="44" spans="2:26" ht="12.75">
      <c r="B44" s="22"/>
      <c r="C44" s="23"/>
      <c r="D44" s="40"/>
      <c r="E44" s="6">
        <f t="shared" si="12"/>
        <v>6.600000000000003</v>
      </c>
      <c r="F44" s="19">
        <f t="shared" si="15"/>
        <v>0.06600000000000003</v>
      </c>
      <c r="G44" s="15">
        <f t="shared" si="16"/>
        <v>0.2569046515733026</v>
      </c>
      <c r="H44" s="79">
        <f t="shared" si="17"/>
        <v>0.8958341352965282</v>
      </c>
      <c r="I44" s="24">
        <f t="shared" si="13"/>
        <v>0.002991096175080532</v>
      </c>
      <c r="J44" s="33">
        <f t="shared" si="18"/>
        <v>1.2581659969785792</v>
      </c>
      <c r="K44" s="29">
        <f t="shared" si="19"/>
        <v>0.2224859546128699</v>
      </c>
      <c r="L44" s="35">
        <f t="shared" si="20"/>
        <v>0.22761434853757942</v>
      </c>
      <c r="M44" s="67">
        <f t="shared" si="21"/>
        <v>0.24535141589786497</v>
      </c>
      <c r="N44" s="79">
        <f t="shared" si="22"/>
        <v>0.8958341352965282</v>
      </c>
      <c r="O44" s="40">
        <f t="shared" si="14"/>
        <v>0.002991096175080532</v>
      </c>
      <c r="P44" s="33">
        <f t="shared" si="23"/>
        <v>1.2581659969785792</v>
      </c>
      <c r="Q44" s="29">
        <f t="shared" si="24"/>
        <v>0.2569046515733026</v>
      </c>
      <c r="R44" s="35">
        <f t="shared" si="25"/>
        <v>-0.06600000000000003</v>
      </c>
      <c r="S44" s="67">
        <f t="shared" si="11"/>
        <v>-0.07285382184834208</v>
      </c>
      <c r="T44" s="5"/>
      <c r="U44" s="5"/>
      <c r="V44" s="5"/>
      <c r="W44" s="5"/>
      <c r="X44" s="5"/>
      <c r="Y44" s="5"/>
      <c r="Z44" s="5"/>
    </row>
    <row r="45" spans="2:26" ht="12.75">
      <c r="B45" s="22"/>
      <c r="C45" s="23"/>
      <c r="D45" s="40"/>
      <c r="E45" s="6">
        <f aca="true" t="shared" si="26" ref="E45:E61">E44+0.2</f>
        <v>6.800000000000003</v>
      </c>
      <c r="F45" s="19">
        <f t="shared" si="15"/>
        <v>0.06800000000000003</v>
      </c>
      <c r="G45" s="15">
        <f t="shared" si="16"/>
        <v>0.260768096208106</v>
      </c>
      <c r="H45" s="79">
        <f t="shared" si="17"/>
        <v>0.8928529928432785</v>
      </c>
      <c r="I45" s="24">
        <f t="shared" si="13"/>
        <v>0.0029811424532497632</v>
      </c>
      <c r="J45" s="33">
        <f t="shared" si="18"/>
        <v>1.2418442999981476</v>
      </c>
      <c r="K45" s="29">
        <f t="shared" si="19"/>
        <v>0.2258317958127243</v>
      </c>
      <c r="L45" s="35">
        <f t="shared" si="20"/>
        <v>0.22991668694870251</v>
      </c>
      <c r="M45" s="67">
        <f t="shared" si="21"/>
        <v>0.24809276535962135</v>
      </c>
      <c r="N45" s="79">
        <f t="shared" si="22"/>
        <v>0.8928529928432785</v>
      </c>
      <c r="O45" s="40">
        <f t="shared" si="14"/>
        <v>0.0029811424532497632</v>
      </c>
      <c r="P45" s="33">
        <f t="shared" si="23"/>
        <v>1.2418442999981476</v>
      </c>
      <c r="Q45" s="29">
        <f t="shared" si="24"/>
        <v>0.260768096208106</v>
      </c>
      <c r="R45" s="35">
        <f t="shared" si="25"/>
        <v>-0.06800000000000003</v>
      </c>
      <c r="S45" s="67">
        <f t="shared" si="11"/>
        <v>-0.07354857928690828</v>
      </c>
      <c r="T45" s="5"/>
      <c r="U45" s="5"/>
      <c r="V45" s="5"/>
      <c r="W45" s="5"/>
      <c r="X45" s="5"/>
      <c r="Y45" s="5"/>
      <c r="Z45" s="5"/>
    </row>
    <row r="46" spans="2:26" ht="12.75">
      <c r="B46" s="22"/>
      <c r="C46" s="23"/>
      <c r="D46" s="40"/>
      <c r="E46" s="6">
        <f t="shared" si="26"/>
        <v>7.0000000000000036</v>
      </c>
      <c r="F46" s="19">
        <f t="shared" si="15"/>
        <v>0.07000000000000003</v>
      </c>
      <c r="G46" s="15">
        <f t="shared" si="16"/>
        <v>0.26457513110645914</v>
      </c>
      <c r="H46" s="79">
        <f t="shared" si="17"/>
        <v>0.8898817709880238</v>
      </c>
      <c r="I46" s="24">
        <f t="shared" si="13"/>
        <v>0.0029712218552546688</v>
      </c>
      <c r="J46" s="33">
        <f t="shared" si="18"/>
        <v>1.2258996035462157</v>
      </c>
      <c r="K46" s="29">
        <f t="shared" si="19"/>
        <v>0.22912878474779205</v>
      </c>
      <c r="L46" s="35">
        <f t="shared" si="20"/>
        <v>0.2321712741657982</v>
      </c>
      <c r="M46" s="67">
        <f t="shared" si="21"/>
        <v>0.25078340590369697</v>
      </c>
      <c r="N46" s="79">
        <f t="shared" si="22"/>
        <v>0.8898817709880238</v>
      </c>
      <c r="O46" s="40">
        <f t="shared" si="14"/>
        <v>0.0029712218552546688</v>
      </c>
      <c r="P46" s="33">
        <f t="shared" si="23"/>
        <v>1.2258996035462157</v>
      </c>
      <c r="Q46" s="29">
        <f t="shared" si="24"/>
        <v>0.26457513110645914</v>
      </c>
      <c r="R46" s="35">
        <f t="shared" si="25"/>
        <v>-0.07000000000000003</v>
      </c>
      <c r="S46" s="67">
        <f t="shared" si="11"/>
        <v>-0.07422306343344387</v>
      </c>
      <c r="T46" s="5"/>
      <c r="U46" s="5"/>
      <c r="V46" s="5"/>
      <c r="W46" s="5"/>
      <c r="X46" s="5"/>
      <c r="Y46" s="5"/>
      <c r="Z46" s="5"/>
    </row>
    <row r="47" spans="2:26" ht="12.75">
      <c r="B47" s="22"/>
      <c r="C47" s="23"/>
      <c r="D47" s="40"/>
      <c r="E47" s="6">
        <f t="shared" si="26"/>
        <v>7.200000000000004</v>
      </c>
      <c r="F47" s="19">
        <f t="shared" si="15"/>
        <v>0.07200000000000004</v>
      </c>
      <c r="G47" s="15">
        <f t="shared" si="16"/>
        <v>0.26832815729997483</v>
      </c>
      <c r="H47" s="79">
        <f t="shared" si="17"/>
        <v>0.8869204367171575</v>
      </c>
      <c r="I47" s="24">
        <f t="shared" si="13"/>
        <v>0.0029613342708663115</v>
      </c>
      <c r="J47" s="33">
        <f t="shared" si="18"/>
        <v>1.2103121777572547</v>
      </c>
      <c r="K47" s="29">
        <f t="shared" si="19"/>
        <v>0.23237900077244505</v>
      </c>
      <c r="L47" s="35">
        <f t="shared" si="20"/>
        <v>0.23438041820766192</v>
      </c>
      <c r="M47" s="67">
        <f t="shared" si="21"/>
        <v>0.2534257281383972</v>
      </c>
      <c r="N47" s="79">
        <f t="shared" si="22"/>
        <v>0.8869204367171575</v>
      </c>
      <c r="O47" s="40">
        <f t="shared" si="14"/>
        <v>0.0029613342708663115</v>
      </c>
      <c r="P47" s="33">
        <f t="shared" si="23"/>
        <v>1.2103121777572547</v>
      </c>
      <c r="Q47" s="29">
        <f t="shared" si="24"/>
        <v>0.26832815729997483</v>
      </c>
      <c r="R47" s="35">
        <f t="shared" si="25"/>
        <v>-0.07200000000000004</v>
      </c>
      <c r="S47" s="67">
        <f t="shared" si="11"/>
        <v>-0.07487819822743463</v>
      </c>
      <c r="T47" s="5"/>
      <c r="U47" s="5"/>
      <c r="V47" s="5"/>
      <c r="W47" s="5"/>
      <c r="X47" s="5"/>
      <c r="Y47" s="5"/>
      <c r="Z47" s="5"/>
    </row>
    <row r="48" spans="2:26" ht="12.75">
      <c r="B48" s="22"/>
      <c r="C48" s="23"/>
      <c r="D48" s="40"/>
      <c r="E48" s="6">
        <f t="shared" si="26"/>
        <v>7.400000000000004</v>
      </c>
      <c r="F48" s="19">
        <f t="shared" si="15"/>
        <v>0.07400000000000004</v>
      </c>
      <c r="G48" s="15">
        <f t="shared" si="16"/>
        <v>0.27202941017470894</v>
      </c>
      <c r="H48" s="79">
        <f t="shared" si="17"/>
        <v>0.8839689571269349</v>
      </c>
      <c r="I48" s="24">
        <f t="shared" si="13"/>
        <v>0.002951479590222572</v>
      </c>
      <c r="J48" s="33">
        <f t="shared" si="18"/>
        <v>1.195063847034855</v>
      </c>
      <c r="K48" s="29">
        <f t="shared" si="19"/>
        <v>0.23558437978779498</v>
      </c>
      <c r="L48" s="35">
        <f t="shared" si="20"/>
        <v>0.23654625671500512</v>
      </c>
      <c r="M48" s="67">
        <f t="shared" si="21"/>
        <v>0.256021947849448</v>
      </c>
      <c r="N48" s="79">
        <f t="shared" si="22"/>
        <v>0.8839689571269349</v>
      </c>
      <c r="O48" s="40">
        <f t="shared" si="14"/>
        <v>0.002951479590222572</v>
      </c>
      <c r="P48" s="33">
        <f t="shared" si="23"/>
        <v>1.195063847034855</v>
      </c>
      <c r="Q48" s="29">
        <f t="shared" si="24"/>
        <v>0.27202941017470894</v>
      </c>
      <c r="R48" s="35">
        <f t="shared" si="25"/>
        <v>-0.07400000000000004</v>
      </c>
      <c r="S48" s="67">
        <f t="shared" si="11"/>
        <v>-0.07551484292586404</v>
      </c>
      <c r="T48" s="5"/>
      <c r="U48" s="5"/>
      <c r="V48" s="5"/>
      <c r="W48" s="5"/>
      <c r="X48" s="5"/>
      <c r="Y48" s="5"/>
      <c r="Z48" s="5"/>
    </row>
    <row r="49" spans="2:26" ht="12.75">
      <c r="B49" s="22"/>
      <c r="C49" s="23"/>
      <c r="D49" s="40"/>
      <c r="E49" s="6">
        <f t="shared" si="26"/>
        <v>7.600000000000004</v>
      </c>
      <c r="F49" s="19">
        <f t="shared" si="15"/>
        <v>0.07600000000000004</v>
      </c>
      <c r="G49" s="15">
        <f t="shared" si="16"/>
        <v>0.2756809750418045</v>
      </c>
      <c r="H49" s="79">
        <f t="shared" si="17"/>
        <v>0.8810272994231082</v>
      </c>
      <c r="I49" s="24">
        <f t="shared" si="13"/>
        <v>0.0029416577038267055</v>
      </c>
      <c r="J49" s="33">
        <f t="shared" si="18"/>
        <v>1.1801378290114517</v>
      </c>
      <c r="K49" s="29">
        <f t="shared" si="19"/>
        <v>0.23874672772626648</v>
      </c>
      <c r="L49" s="35">
        <f t="shared" si="20"/>
        <v>0.2386707736927977</v>
      </c>
      <c r="M49" s="67">
        <f t="shared" si="21"/>
        <v>0.2585741230948185</v>
      </c>
      <c r="N49" s="79">
        <f t="shared" si="22"/>
        <v>0.8810272994231082</v>
      </c>
      <c r="O49" s="40">
        <f t="shared" si="14"/>
        <v>0.0029416577038267055</v>
      </c>
      <c r="P49" s="33">
        <f t="shared" si="23"/>
        <v>1.1801378290114517</v>
      </c>
      <c r="Q49" s="29">
        <f t="shared" si="24"/>
        <v>0.2756809750418045</v>
      </c>
      <c r="R49" s="35">
        <f t="shared" si="25"/>
        <v>-0.07600000000000004</v>
      </c>
      <c r="S49" s="67">
        <f t="shared" si="11"/>
        <v>-0.07613379822006673</v>
      </c>
      <c r="T49" s="5"/>
      <c r="U49" s="5"/>
      <c r="V49" s="5"/>
      <c r="W49" s="5"/>
      <c r="X49" s="5"/>
      <c r="Y49" s="5"/>
      <c r="Z49" s="5"/>
    </row>
    <row r="50" spans="2:26" ht="12.75">
      <c r="B50" s="22"/>
      <c r="C50" s="23"/>
      <c r="D50" s="40"/>
      <c r="E50" s="6">
        <f t="shared" si="26"/>
        <v>7.800000000000004</v>
      </c>
      <c r="F50" s="19">
        <f t="shared" si="15"/>
        <v>0.07800000000000004</v>
      </c>
      <c r="G50" s="15">
        <f t="shared" si="16"/>
        <v>0.27928480087537894</v>
      </c>
      <c r="H50" s="79">
        <f t="shared" si="17"/>
        <v>0.8780954309205612</v>
      </c>
      <c r="I50" s="24">
        <f t="shared" si="13"/>
        <v>0.002931868502547008</v>
      </c>
      <c r="J50" s="33">
        <f t="shared" si="18"/>
        <v>1.1655185939731525</v>
      </c>
      <c r="K50" s="29">
        <f t="shared" si="19"/>
        <v>0.24186773244895657</v>
      </c>
      <c r="L50" s="35">
        <f t="shared" si="20"/>
        <v>0.2407558142171718</v>
      </c>
      <c r="M50" s="67">
        <f t="shared" si="21"/>
        <v>0.2610841692275642</v>
      </c>
      <c r="N50" s="79">
        <f t="shared" si="22"/>
        <v>0.8780954309205612</v>
      </c>
      <c r="O50" s="40">
        <f t="shared" si="14"/>
        <v>0.002931868502547008</v>
      </c>
      <c r="P50" s="33">
        <f t="shared" si="23"/>
        <v>1.1655185939731525</v>
      </c>
      <c r="Q50" s="29">
        <f t="shared" si="24"/>
        <v>0.27928480087537894</v>
      </c>
      <c r="R50" s="35">
        <f t="shared" si="25"/>
        <v>-0.07800000000000004</v>
      </c>
      <c r="S50" s="67">
        <f t="shared" si="11"/>
        <v>-0.07673581163021143</v>
      </c>
      <c r="T50" s="5"/>
      <c r="U50" s="5"/>
      <c r="V50" s="5"/>
      <c r="W50" s="5"/>
      <c r="X50" s="5"/>
      <c r="Y50" s="5"/>
      <c r="Z50" s="5"/>
    </row>
    <row r="51" spans="2:26" ht="12.75">
      <c r="B51" s="22"/>
      <c r="C51" s="23"/>
      <c r="D51" s="40"/>
      <c r="E51" s="6">
        <f t="shared" si="26"/>
        <v>8.000000000000004</v>
      </c>
      <c r="F51" s="19">
        <f t="shared" si="15"/>
        <v>0.08000000000000004</v>
      </c>
      <c r="G51" s="15">
        <f t="shared" si="16"/>
        <v>0.28284271247461906</v>
      </c>
      <c r="H51" s="79">
        <f t="shared" si="17"/>
        <v>0.8751733190429474</v>
      </c>
      <c r="I51" s="24">
        <f t="shared" si="13"/>
        <v>0.00292211187761382</v>
      </c>
      <c r="J51" s="33">
        <f t="shared" si="18"/>
        <v>1.151191741693757</v>
      </c>
      <c r="K51" s="29">
        <f t="shared" si="19"/>
        <v>0.24494897427831785</v>
      </c>
      <c r="L51" s="35">
        <f t="shared" si="20"/>
        <v>0.24280309739952166</v>
      </c>
      <c r="M51" s="67">
        <f t="shared" si="21"/>
        <v>0.26355387214396214</v>
      </c>
      <c r="N51" s="79">
        <f t="shared" si="22"/>
        <v>0.8751733190429474</v>
      </c>
      <c r="O51" s="40">
        <f t="shared" si="14"/>
        <v>0.00292211187761382</v>
      </c>
      <c r="P51" s="33">
        <f t="shared" si="23"/>
        <v>1.151191741693757</v>
      </c>
      <c r="Q51" s="29">
        <f t="shared" si="24"/>
        <v>0.28284271247461906</v>
      </c>
      <c r="R51" s="35">
        <f t="shared" si="25"/>
        <v>-0.08000000000000004</v>
      </c>
      <c r="S51" s="67">
        <f t="shared" si="11"/>
        <v>-0.07732158227890544</v>
      </c>
      <c r="T51" s="5"/>
      <c r="U51" s="5"/>
      <c r="V51" s="5"/>
      <c r="W51" s="5"/>
      <c r="X51" s="5"/>
      <c r="Y51" s="5"/>
      <c r="Z51" s="5"/>
    </row>
    <row r="52" spans="2:26" ht="12.75">
      <c r="B52" s="22"/>
      <c r="C52" s="23"/>
      <c r="D52" s="40"/>
      <c r="E52" s="6">
        <f t="shared" si="26"/>
        <v>8.200000000000003</v>
      </c>
      <c r="F52" s="19">
        <f t="shared" si="15"/>
        <v>0.08200000000000003</v>
      </c>
      <c r="G52" s="15">
        <f t="shared" si="16"/>
        <v>0.28635642126552713</v>
      </c>
      <c r="H52" s="79">
        <f t="shared" si="17"/>
        <v>0.8722609313223267</v>
      </c>
      <c r="I52" s="24">
        <f t="shared" si="13"/>
        <v>0.002912387720620635</v>
      </c>
      <c r="J52" s="33">
        <f t="shared" si="18"/>
        <v>1.1371438931428828</v>
      </c>
      <c r="K52" s="29">
        <f t="shared" si="19"/>
        <v>0.24799193535274494</v>
      </c>
      <c r="L52" s="35">
        <f t="shared" si="20"/>
        <v>0.2448142278521725</v>
      </c>
      <c r="M52" s="67">
        <f t="shared" si="21"/>
        <v>0.2659849000052518</v>
      </c>
      <c r="N52" s="79">
        <f t="shared" si="22"/>
        <v>0.8722609313223267</v>
      </c>
      <c r="O52" s="40">
        <f t="shared" si="14"/>
        <v>0.002912387720620635</v>
      </c>
      <c r="P52" s="33">
        <f t="shared" si="23"/>
        <v>1.1371438931428828</v>
      </c>
      <c r="Q52" s="29">
        <f t="shared" si="24"/>
        <v>0.28635642126552713</v>
      </c>
      <c r="R52" s="35">
        <f t="shared" si="25"/>
        <v>-0.08200000000000003</v>
      </c>
      <c r="S52" s="67">
        <f t="shared" si="11"/>
        <v>-0.07789176512899113</v>
      </c>
      <c r="T52" s="5"/>
      <c r="U52" s="5"/>
      <c r="V52" s="5"/>
      <c r="W52" s="5"/>
      <c r="X52" s="5"/>
      <c r="Y52" s="5"/>
      <c r="Z52" s="5"/>
    </row>
    <row r="53" spans="2:26" ht="12.75">
      <c r="B53" s="22"/>
      <c r="C53" s="23"/>
      <c r="D53" s="40"/>
      <c r="E53" s="6">
        <f t="shared" si="26"/>
        <v>8.400000000000002</v>
      </c>
      <c r="F53" s="19">
        <f t="shared" si="15"/>
        <v>0.08400000000000002</v>
      </c>
      <c r="G53" s="15">
        <f t="shared" si="16"/>
        <v>0.2898275349237888</v>
      </c>
      <c r="H53" s="79">
        <f t="shared" si="17"/>
        <v>0.8693582353988057</v>
      </c>
      <c r="I53" s="24">
        <f t="shared" si="13"/>
        <v>0.0029026959235209926</v>
      </c>
      <c r="J53" s="33">
        <f t="shared" si="18"/>
        <v>1.1233625949548105</v>
      </c>
      <c r="K53" s="29">
        <f t="shared" si="19"/>
        <v>0.2509980079602227</v>
      </c>
      <c r="L53" s="35">
        <f t="shared" si="20"/>
        <v>0.2467907058606717</v>
      </c>
      <c r="M53" s="67">
        <f t="shared" si="21"/>
        <v>0.26837881364141025</v>
      </c>
      <c r="N53" s="79">
        <f t="shared" si="22"/>
        <v>0.8693582353988057</v>
      </c>
      <c r="O53" s="40">
        <f t="shared" si="14"/>
        <v>0.0029026959235209926</v>
      </c>
      <c r="P53" s="33">
        <f t="shared" si="23"/>
        <v>1.1233625949548105</v>
      </c>
      <c r="Q53" s="29">
        <f t="shared" si="24"/>
        <v>0.2898275349237888</v>
      </c>
      <c r="R53" s="35">
        <f t="shared" si="25"/>
        <v>-0.08400000000000002</v>
      </c>
      <c r="S53" s="67">
        <f t="shared" si="11"/>
        <v>-0.07844697475716941</v>
      </c>
      <c r="T53" s="5"/>
      <c r="U53" s="5"/>
      <c r="V53" s="5"/>
      <c r="W53" s="5"/>
      <c r="X53" s="5"/>
      <c r="Y53" s="5"/>
      <c r="Z53" s="5"/>
    </row>
    <row r="54" spans="2:26" ht="12.75">
      <c r="B54" s="22"/>
      <c r="C54" s="23"/>
      <c r="D54" s="40"/>
      <c r="E54" s="6">
        <f t="shared" si="26"/>
        <v>8.600000000000001</v>
      </c>
      <c r="F54" s="19">
        <f t="shared" si="15"/>
        <v>0.08600000000000002</v>
      </c>
      <c r="G54" s="15">
        <f t="shared" si="16"/>
        <v>0.2932575659723036</v>
      </c>
      <c r="H54" s="79">
        <f t="shared" si="17"/>
        <v>0.8664651990201777</v>
      </c>
      <c r="I54" s="24">
        <f t="shared" si="13"/>
        <v>0.0028930363786280333</v>
      </c>
      <c r="J54" s="33">
        <f t="shared" si="18"/>
        <v>1.109836234887783</v>
      </c>
      <c r="K54" s="29">
        <f t="shared" si="19"/>
        <v>0.2539685019840059</v>
      </c>
      <c r="L54" s="35">
        <f t="shared" si="20"/>
        <v>0.24873393643552857</v>
      </c>
      <c r="M54" s="67">
        <f t="shared" si="21"/>
        <v>0.27073707581267903</v>
      </c>
      <c r="N54" s="79">
        <f t="shared" si="22"/>
        <v>0.8664651990201777</v>
      </c>
      <c r="O54" s="40">
        <f t="shared" si="14"/>
        <v>0.0028930363786280333</v>
      </c>
      <c r="P54" s="33">
        <f t="shared" si="23"/>
        <v>1.109836234887783</v>
      </c>
      <c r="Q54" s="29">
        <f t="shared" si="24"/>
        <v>0.2932575659723036</v>
      </c>
      <c r="R54" s="35">
        <f t="shared" si="25"/>
        <v>-0.08600000000000002</v>
      </c>
      <c r="S54" s="67">
        <f t="shared" si="11"/>
        <v>-0.07898778872404368</v>
      </c>
      <c r="T54" s="5"/>
      <c r="U54" s="5"/>
      <c r="V54" s="5"/>
      <c r="W54" s="5"/>
      <c r="X54" s="5"/>
      <c r="Y54" s="5"/>
      <c r="Z54" s="5"/>
    </row>
    <row r="55" spans="2:26" ht="12.75">
      <c r="B55" s="22"/>
      <c r="C55" s="23"/>
      <c r="D55" s="40"/>
      <c r="E55" s="6">
        <f t="shared" si="26"/>
        <v>8.8</v>
      </c>
      <c r="F55" s="19">
        <f t="shared" si="15"/>
        <v>0.08800000000000001</v>
      </c>
      <c r="G55" s="15">
        <f t="shared" si="16"/>
        <v>0.29664793948382656</v>
      </c>
      <c r="H55" s="79">
        <f t="shared" si="17"/>
        <v>0.8635817900415641</v>
      </c>
      <c r="I55" s="24">
        <f t="shared" si="13"/>
        <v>0.002883408978613611</v>
      </c>
      <c r="J55" s="33">
        <f t="shared" si="18"/>
        <v>1.0965539667843478</v>
      </c>
      <c r="K55" s="29">
        <f t="shared" si="19"/>
        <v>0.2569046515733026</v>
      </c>
      <c r="L55" s="35">
        <f t="shared" si="20"/>
        <v>0.2506452373896966</v>
      </c>
      <c r="M55" s="67">
        <f t="shared" si="21"/>
        <v>0.27306105947763204</v>
      </c>
      <c r="N55" s="79">
        <f t="shared" si="22"/>
        <v>0.8635817900415641</v>
      </c>
      <c r="O55" s="40">
        <f t="shared" si="14"/>
        <v>0.002883408978613611</v>
      </c>
      <c r="P55" s="33">
        <f t="shared" si="23"/>
        <v>1.0965539667843478</v>
      </c>
      <c r="Q55" s="29">
        <f t="shared" si="24"/>
        <v>0.29664793948382656</v>
      </c>
      <c r="R55" s="35">
        <f t="shared" si="25"/>
        <v>-0.08800000000000001</v>
      </c>
      <c r="S55" s="67">
        <f t="shared" si="11"/>
        <v>-0.07951475059204977</v>
      </c>
      <c r="T55" s="5"/>
      <c r="U55" s="5"/>
      <c r="V55" s="5"/>
      <c r="W55" s="5"/>
      <c r="X55" s="5"/>
      <c r="Y55" s="5"/>
      <c r="Z55" s="5"/>
    </row>
    <row r="56" spans="2:26" ht="12.75">
      <c r="B56" s="22"/>
      <c r="C56" s="23"/>
      <c r="D56" s="40"/>
      <c r="E56" s="6">
        <f t="shared" si="26"/>
        <v>9</v>
      </c>
      <c r="F56" s="19">
        <f t="shared" si="15"/>
        <v>0.09</v>
      </c>
      <c r="G56" s="15">
        <f t="shared" si="16"/>
        <v>0.30000000000000004</v>
      </c>
      <c r="H56" s="79">
        <f t="shared" si="17"/>
        <v>0.8607079764250578</v>
      </c>
      <c r="I56" s="24">
        <f t="shared" si="13"/>
        <v>0.0028738136165062933</v>
      </c>
      <c r="J56" s="33">
        <f t="shared" si="18"/>
        <v>1.083505643774263</v>
      </c>
      <c r="K56" s="29">
        <f t="shared" si="19"/>
        <v>0.2598076211353316</v>
      </c>
      <c r="L56" s="35">
        <f t="shared" si="20"/>
        <v>0.25252584656613947</v>
      </c>
      <c r="M56" s="67">
        <f t="shared" si="21"/>
        <v>0.27535205519428146</v>
      </c>
      <c r="N56" s="79">
        <f t="shared" si="22"/>
        <v>0.8607079764250578</v>
      </c>
      <c r="O56" s="40">
        <f t="shared" si="14"/>
        <v>0.0028738136165062933</v>
      </c>
      <c r="P56" s="33">
        <f t="shared" si="23"/>
        <v>1.083505643774263</v>
      </c>
      <c r="Q56" s="29">
        <f t="shared" si="24"/>
        <v>0.30000000000000004</v>
      </c>
      <c r="R56" s="35">
        <f t="shared" si="25"/>
        <v>-0.09</v>
      </c>
      <c r="S56" s="67">
        <f t="shared" si="11"/>
        <v>-0.08002837263516296</v>
      </c>
      <c r="T56" s="5"/>
      <c r="U56" s="5"/>
      <c r="V56" s="5"/>
      <c r="W56" s="5"/>
      <c r="X56" s="5"/>
      <c r="Y56" s="5"/>
      <c r="Z56" s="5"/>
    </row>
    <row r="57" spans="2:26" ht="12.75">
      <c r="B57" s="22"/>
      <c r="C57" s="23"/>
      <c r="D57" s="40"/>
      <c r="E57" s="6">
        <f t="shared" si="26"/>
        <v>9.2</v>
      </c>
      <c r="F57" s="19">
        <f t="shared" si="15"/>
        <v>0.092</v>
      </c>
      <c r="G57" s="15">
        <f t="shared" si="16"/>
        <v>0.30331501776206204</v>
      </c>
      <c r="H57" s="79">
        <f t="shared" si="17"/>
        <v>0.8578437262393668</v>
      </c>
      <c r="I57" s="24">
        <f t="shared" si="13"/>
        <v>0.0028642501856910307</v>
      </c>
      <c r="J57" s="33">
        <f t="shared" si="18"/>
        <v>1.0706817586522908</v>
      </c>
      <c r="K57" s="29">
        <f t="shared" si="19"/>
        <v>0.26267851073127396</v>
      </c>
      <c r="L57" s="35">
        <f t="shared" si="20"/>
        <v>0.25437692832156766</v>
      </c>
      <c r="M57" s="67">
        <f t="shared" si="21"/>
        <v>0.2776112777621801</v>
      </c>
      <c r="N57" s="79">
        <f t="shared" si="22"/>
        <v>0.8578437262393668</v>
      </c>
      <c r="O57" s="40">
        <f t="shared" si="14"/>
        <v>0.0028642501856910307</v>
      </c>
      <c r="P57" s="33">
        <f t="shared" si="23"/>
        <v>1.0706817586522908</v>
      </c>
      <c r="Q57" s="29">
        <f t="shared" si="24"/>
        <v>0.30331501776206204</v>
      </c>
      <c r="R57" s="35">
        <f t="shared" si="25"/>
        <v>-0.092</v>
      </c>
      <c r="S57" s="67">
        <f t="shared" si="11"/>
        <v>-0.08052913827795369</v>
      </c>
      <c r="T57" s="5"/>
      <c r="U57" s="5"/>
      <c r="V57" s="5"/>
      <c r="W57" s="5"/>
      <c r="X57" s="5"/>
      <c r="Y57" s="5"/>
      <c r="Z57" s="5"/>
    </row>
    <row r="58" spans="2:26" ht="12.75">
      <c r="B58" s="22"/>
      <c r="C58" s="23"/>
      <c r="D58" s="40"/>
      <c r="E58" s="6">
        <f t="shared" si="26"/>
        <v>9.399999999999999</v>
      </c>
      <c r="F58" s="19">
        <f t="shared" si="15"/>
        <v>0.09399999999999999</v>
      </c>
      <c r="G58" s="15">
        <f t="shared" si="16"/>
        <v>0.3065941943351178</v>
      </c>
      <c r="H58" s="79">
        <f t="shared" si="17"/>
        <v>0.8549890076594595</v>
      </c>
      <c r="I58" s="24">
        <f t="shared" si="13"/>
        <v>0.002854718579907267</v>
      </c>
      <c r="J58" s="33">
        <f t="shared" si="18"/>
        <v>1.0580733905216317</v>
      </c>
      <c r="K58" s="29">
        <f t="shared" si="19"/>
        <v>0.265518360947035</v>
      </c>
      <c r="L58" s="35">
        <f t="shared" si="20"/>
        <v>0.25619957935720306</v>
      </c>
      <c r="M58" s="67">
        <f t="shared" si="21"/>
        <v>0.27983987219800666</v>
      </c>
      <c r="N58" s="79">
        <f t="shared" si="22"/>
        <v>0.8549890076594595</v>
      </c>
      <c r="O58" s="40">
        <f t="shared" si="14"/>
        <v>0.002854718579907267</v>
      </c>
      <c r="P58" s="33">
        <f t="shared" si="23"/>
        <v>1.0580733905216317</v>
      </c>
      <c r="Q58" s="29">
        <f t="shared" si="24"/>
        <v>0.3065941943351178</v>
      </c>
      <c r="R58" s="35">
        <f t="shared" si="25"/>
        <v>-0.09399999999999999</v>
      </c>
      <c r="S58" s="67">
        <f t="shared" si="11"/>
        <v>-0.08101750429627229</v>
      </c>
      <c r="T58" s="5"/>
      <c r="U58" s="5"/>
      <c r="V58" s="5"/>
      <c r="W58" s="5"/>
      <c r="X58" s="5"/>
      <c r="Y58" s="5"/>
      <c r="Z58" s="5"/>
    </row>
    <row r="59" spans="2:26" ht="12.75">
      <c r="B59" s="22"/>
      <c r="C59" s="23"/>
      <c r="D59" s="40"/>
      <c r="E59" s="6">
        <f t="shared" si="26"/>
        <v>9.599999999999998</v>
      </c>
      <c r="F59" s="19">
        <f t="shared" si="15"/>
        <v>0.09599999999999997</v>
      </c>
      <c r="G59" s="15">
        <f t="shared" si="16"/>
        <v>0.30983866769659335</v>
      </c>
      <c r="H59" s="79">
        <f t="shared" si="17"/>
        <v>0.8521437889662113</v>
      </c>
      <c r="I59" s="24">
        <f t="shared" si="13"/>
        <v>0.002845218693248164</v>
      </c>
      <c r="J59" s="33">
        <f t="shared" si="18"/>
        <v>1.045672156925734</v>
      </c>
      <c r="K59" s="29">
        <f t="shared" si="19"/>
        <v>0.2683281572999747</v>
      </c>
      <c r="L59" s="35">
        <f t="shared" si="20"/>
        <v>0.2579948339746462</v>
      </c>
      <c r="M59" s="67">
        <f t="shared" si="21"/>
        <v>0.2820389191241337</v>
      </c>
      <c r="N59" s="79">
        <f t="shared" si="22"/>
        <v>0.8521437889662113</v>
      </c>
      <c r="O59" s="40">
        <f t="shared" si="14"/>
        <v>0.002845218693248164</v>
      </c>
      <c r="P59" s="33">
        <f t="shared" si="23"/>
        <v>1.045672156925734</v>
      </c>
      <c r="Q59" s="29">
        <f t="shared" si="24"/>
        <v>0.30983866769659335</v>
      </c>
      <c r="R59" s="35">
        <f t="shared" si="25"/>
        <v>-0.09599999999999997</v>
      </c>
      <c r="S59" s="67">
        <f t="shared" si="11"/>
        <v>-0.08149390280739285</v>
      </c>
      <c r="T59" s="5"/>
      <c r="U59" s="5"/>
      <c r="V59" s="5"/>
      <c r="W59" s="5"/>
      <c r="X59" s="5"/>
      <c r="Y59" s="5"/>
      <c r="Z59" s="5"/>
    </row>
    <row r="60" spans="2:26" ht="12.75">
      <c r="B60" s="22"/>
      <c r="C60" s="23"/>
      <c r="D60" s="40"/>
      <c r="E60" s="6">
        <f t="shared" si="26"/>
        <v>9.799999999999997</v>
      </c>
      <c r="F60" s="19">
        <f t="shared" si="15"/>
        <v>0.09799999999999998</v>
      </c>
      <c r="G60" s="15">
        <f t="shared" si="16"/>
        <v>0.3130495168499705</v>
      </c>
      <c r="H60" s="79">
        <f t="shared" si="17"/>
        <v>0.849308038546052</v>
      </c>
      <c r="I60" s="24">
        <f t="shared" si="13"/>
        <v>0.0028357504201593775</v>
      </c>
      <c r="J60" s="33">
        <f t="shared" si="18"/>
        <v>1.0334701708017895</v>
      </c>
      <c r="K60" s="29">
        <f t="shared" si="19"/>
        <v>0.27110883423451915</v>
      </c>
      <c r="L60" s="35">
        <f t="shared" si="20"/>
        <v>0.25976366882417834</v>
      </c>
      <c r="M60" s="67">
        <f t="shared" si="21"/>
        <v>0.2842094396387548</v>
      </c>
      <c r="N60" s="79">
        <f t="shared" si="22"/>
        <v>0.849308038546052</v>
      </c>
      <c r="O60" s="40">
        <f t="shared" si="14"/>
        <v>0.0028357504201593775</v>
      </c>
      <c r="P60" s="33">
        <f t="shared" si="23"/>
        <v>1.0334701708017895</v>
      </c>
      <c r="Q60" s="29">
        <f t="shared" si="24"/>
        <v>0.3130495168499705</v>
      </c>
      <c r="R60" s="35">
        <f t="shared" si="25"/>
        <v>-0.09799999999999998</v>
      </c>
      <c r="S60" s="67">
        <f t="shared" si="11"/>
        <v>-0.08195874307368761</v>
      </c>
      <c r="T60" s="5"/>
      <c r="U60" s="5"/>
      <c r="V60" s="5"/>
      <c r="W60" s="5"/>
      <c r="X60" s="5"/>
      <c r="Y60" s="5"/>
      <c r="Z60" s="5"/>
    </row>
    <row r="61" spans="2:26" ht="13.5" thickBot="1">
      <c r="B61" s="22"/>
      <c r="C61" s="23"/>
      <c r="D61" s="40"/>
      <c r="E61" s="7">
        <f t="shared" si="26"/>
        <v>9.999999999999996</v>
      </c>
      <c r="F61" s="20">
        <f t="shared" si="15"/>
        <v>0.09999999999999996</v>
      </c>
      <c r="G61" s="17">
        <f t="shared" si="16"/>
        <v>0.3162277660168379</v>
      </c>
      <c r="H61" s="83">
        <f t="shared" si="17"/>
        <v>0.8464817248906141</v>
      </c>
      <c r="I61" s="84">
        <f t="shared" si="13"/>
        <v>0.00282631365543784</v>
      </c>
      <c r="J61" s="34">
        <f t="shared" si="18"/>
        <v>1.0214600016820805</v>
      </c>
      <c r="K61" s="30">
        <f t="shared" si="19"/>
        <v>0.273861278752583</v>
      </c>
      <c r="L61" s="36">
        <f t="shared" si="20"/>
        <v>0.26150700720373987</v>
      </c>
      <c r="M61" s="68">
        <f t="shared" si="21"/>
        <v>0.28635239972691073</v>
      </c>
      <c r="N61" s="83">
        <f t="shared" si="22"/>
        <v>0.8464817248906141</v>
      </c>
      <c r="O61" s="85">
        <f t="shared" si="14"/>
        <v>0.00282631365543784</v>
      </c>
      <c r="P61" s="34">
        <f t="shared" si="23"/>
        <v>1.0214600016820805</v>
      </c>
      <c r="Q61" s="30">
        <f t="shared" si="24"/>
        <v>0.3162277660168379</v>
      </c>
      <c r="R61" s="36">
        <f t="shared" si="25"/>
        <v>-0.09999999999999996</v>
      </c>
      <c r="S61" s="68">
        <f t="shared" si="11"/>
        <v>-0.0824124131407211</v>
      </c>
      <c r="T61" s="5"/>
      <c r="U61" s="5"/>
      <c r="V61" s="5"/>
      <c r="W61" s="5"/>
      <c r="X61" s="5"/>
      <c r="Y61" s="5"/>
      <c r="Z61" s="5"/>
    </row>
    <row r="62" spans="2:26" ht="12.75">
      <c r="B62" s="22"/>
      <c r="C62" s="23"/>
      <c r="D62" s="40"/>
      <c r="E62" s="5"/>
      <c r="F62" s="5"/>
      <c r="G62" s="25"/>
      <c r="H62" s="5"/>
      <c r="I62" s="5"/>
      <c r="S62" s="5"/>
      <c r="T62" s="5"/>
      <c r="U62" s="5"/>
      <c r="V62" s="5"/>
      <c r="W62" s="5"/>
      <c r="X62" s="5"/>
      <c r="Y62" s="5"/>
      <c r="Z62" s="5"/>
    </row>
    <row r="63" spans="2:26" ht="12.75">
      <c r="B63" s="5"/>
      <c r="C63" s="5"/>
      <c r="D63" s="5"/>
      <c r="E63" s="5"/>
      <c r="F63" s="5"/>
      <c r="G63" s="2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2:26" ht="12.75">
      <c r="B64" s="5"/>
      <c r="C64" s="5"/>
      <c r="D64" s="5"/>
      <c r="E64" s="5"/>
      <c r="F64" s="5"/>
      <c r="G64" s="2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2:26" ht="12.75">
      <c r="B65" s="5"/>
      <c r="C65" s="5"/>
      <c r="D65" s="5"/>
      <c r="E65" s="5"/>
      <c r="F65" s="5"/>
      <c r="G65" s="2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2:26" ht="12.75">
      <c r="B66" s="5"/>
      <c r="C66" s="5"/>
      <c r="D66" s="5"/>
      <c r="E66" s="5"/>
      <c r="F66" s="5"/>
      <c r="G66" s="2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2:26" ht="12.75">
      <c r="B67" s="5"/>
      <c r="C67" s="5"/>
      <c r="D67" s="5"/>
      <c r="E67" s="5"/>
      <c r="F67" s="5"/>
      <c r="G67" s="2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2:26" ht="12.75">
      <c r="B68" s="5"/>
      <c r="C68" s="5"/>
      <c r="D68" s="5"/>
      <c r="E68" s="5"/>
      <c r="F68" s="5"/>
      <c r="G68" s="2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2:26" ht="12.75">
      <c r="B69" s="5"/>
      <c r="C69" s="5"/>
      <c r="D69" s="5"/>
      <c r="E69" s="5"/>
      <c r="F69" s="5"/>
      <c r="G69" s="2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2:26" ht="12.75">
      <c r="B70" s="5"/>
      <c r="C70" s="5"/>
      <c r="D70" s="5"/>
      <c r="E70" s="5"/>
      <c r="F70" s="5"/>
      <c r="G70" s="2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2:26" ht="12.75">
      <c r="B71" s="5"/>
      <c r="C71" s="5"/>
      <c r="D71" s="5"/>
      <c r="E71" s="5"/>
      <c r="F71" s="5"/>
      <c r="G71" s="2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2:26" ht="12.75">
      <c r="B72" s="5"/>
      <c r="C72" s="5"/>
      <c r="D72" s="5"/>
      <c r="E72" s="5"/>
      <c r="F72" s="5"/>
      <c r="G72" s="2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2:26" ht="12.75">
      <c r="B73" s="5"/>
      <c r="C73" s="5"/>
      <c r="D73" s="5"/>
      <c r="E73" s="5"/>
      <c r="F73" s="5"/>
      <c r="G73" s="2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2:26" ht="12.75">
      <c r="B74" s="5"/>
      <c r="C74" s="5"/>
      <c r="D74" s="5"/>
      <c r="E74" s="5"/>
      <c r="F74" s="5"/>
      <c r="G74" s="2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2:26" ht="12.75">
      <c r="B75" s="5"/>
      <c r="C75" s="5"/>
      <c r="D75" s="5"/>
      <c r="E75" s="5"/>
      <c r="F75" s="5"/>
      <c r="G75" s="2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2:26" ht="12.75">
      <c r="B76" s="5"/>
      <c r="C76" s="5"/>
      <c r="D76" s="5"/>
      <c r="E76" s="5"/>
      <c r="F76" s="5"/>
      <c r="G76" s="2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2:26" ht="12.75">
      <c r="B77" s="5"/>
      <c r="C77" s="5"/>
      <c r="D77" s="5"/>
      <c r="E77" s="5"/>
      <c r="F77" s="5"/>
      <c r="G77" s="2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2:26" ht="12.75">
      <c r="B78" s="5"/>
      <c r="C78" s="5"/>
      <c r="D78" s="5"/>
      <c r="E78" s="5"/>
      <c r="F78" s="5"/>
      <c r="G78" s="2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2:26" ht="12.75">
      <c r="B79" s="5"/>
      <c r="C79" s="5"/>
      <c r="D79" s="5"/>
      <c r="E79" s="5"/>
      <c r="F79" s="5"/>
      <c r="G79" s="2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2:26" ht="12.75">
      <c r="B80" s="5"/>
      <c r="C80" s="5"/>
      <c r="D80" s="5"/>
      <c r="E80" s="5"/>
      <c r="F80" s="5"/>
      <c r="G80" s="2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2:26" ht="12.75">
      <c r="B81" s="5"/>
      <c r="C81" s="5"/>
      <c r="D81" s="5"/>
      <c r="E81" s="5"/>
      <c r="F81" s="5"/>
      <c r="G81" s="2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2:26" ht="12.75">
      <c r="B82" s="5"/>
      <c r="C82" s="5"/>
      <c r="D82" s="5"/>
      <c r="E82" s="5"/>
      <c r="F82" s="5"/>
      <c r="G82" s="2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2:26" ht="12.75">
      <c r="B83" s="5"/>
      <c r="C83" s="5"/>
      <c r="D83" s="5"/>
      <c r="E83" s="5"/>
      <c r="F83" s="5"/>
      <c r="G83" s="2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2:26" ht="12.75">
      <c r="B84" s="5"/>
      <c r="C84" s="5"/>
      <c r="D84" s="5"/>
      <c r="E84" s="5"/>
      <c r="F84" s="5"/>
      <c r="G84" s="2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2:26" ht="12.75">
      <c r="B85" s="5"/>
      <c r="C85" s="5"/>
      <c r="D85" s="5"/>
      <c r="E85" s="5"/>
      <c r="F85" s="5"/>
      <c r="G85" s="2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2:26" ht="12.75">
      <c r="B86" s="5"/>
      <c r="C86" s="5"/>
      <c r="D86" s="5"/>
      <c r="E86" s="5"/>
      <c r="F86" s="5"/>
      <c r="G86" s="2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2:26" ht="12.75">
      <c r="B87" s="5"/>
      <c r="C87" s="5"/>
      <c r="D87" s="5"/>
      <c r="E87" s="5"/>
      <c r="F87" s="5"/>
      <c r="G87" s="2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2:26" ht="12.75">
      <c r="B88" s="5"/>
      <c r="C88" s="5"/>
      <c r="D88" s="5"/>
      <c r="E88" s="5"/>
      <c r="F88" s="5"/>
      <c r="G88" s="2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2:26" ht="12.75">
      <c r="B89" s="5"/>
      <c r="C89" s="5"/>
      <c r="D89" s="5"/>
      <c r="E89" s="5"/>
      <c r="F89" s="5"/>
      <c r="G89" s="2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2:26" ht="12.75">
      <c r="B90" s="5"/>
      <c r="C90" s="5"/>
      <c r="D90" s="5"/>
      <c r="E90" s="5"/>
      <c r="F90" s="5"/>
      <c r="G90" s="2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2:26" ht="12.75">
      <c r="B91" s="5"/>
      <c r="C91" s="5"/>
      <c r="D91" s="5"/>
      <c r="E91" s="5"/>
      <c r="F91" s="5"/>
      <c r="G91" s="2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2:26" ht="12.75">
      <c r="B92" s="5"/>
      <c r="C92" s="5"/>
      <c r="D92" s="5"/>
      <c r="E92" s="5"/>
      <c r="F92" s="5"/>
      <c r="G92" s="2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2:26" ht="12.75">
      <c r="B93" s="5"/>
      <c r="C93" s="5"/>
      <c r="D93" s="5"/>
      <c r="E93" s="5"/>
      <c r="F93" s="5"/>
      <c r="G93" s="2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2:26" ht="12.75">
      <c r="B94" s="5"/>
      <c r="C94" s="5"/>
      <c r="D94" s="5"/>
      <c r="E94" s="5"/>
      <c r="F94" s="5"/>
      <c r="G94" s="2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2:26" ht="12.75">
      <c r="B95" s="5"/>
      <c r="C95" s="5"/>
      <c r="D95" s="5"/>
      <c r="E95" s="5"/>
      <c r="F95" s="5"/>
      <c r="G95" s="2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2:26" ht="12.75">
      <c r="B96" s="5"/>
      <c r="C96" s="5"/>
      <c r="D96" s="5"/>
      <c r="E96" s="5"/>
      <c r="F96" s="5"/>
      <c r="G96" s="2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2:26" ht="12.75">
      <c r="B97" s="5"/>
      <c r="C97" s="5"/>
      <c r="D97" s="5"/>
      <c r="E97" s="5"/>
      <c r="F97" s="5"/>
      <c r="G97" s="2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2:26" ht="12.75">
      <c r="B98" s="5"/>
      <c r="C98" s="5"/>
      <c r="D98" s="5"/>
      <c r="E98" s="5"/>
      <c r="F98" s="5"/>
      <c r="G98" s="2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2:26" ht="12.75">
      <c r="B99" s="5"/>
      <c r="C99" s="5"/>
      <c r="D99" s="5"/>
      <c r="E99" s="5"/>
      <c r="F99" s="5"/>
      <c r="G99" s="2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2:2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2:2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2:2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2:2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2:2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2:2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</sheetData>
  <sheetProtection/>
  <mergeCells count="3">
    <mergeCell ref="N9:S9"/>
    <mergeCell ref="B9:C9"/>
    <mergeCell ref="H9:M9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Gregory</dc:creator>
  <cp:keywords/>
  <dc:description/>
  <cp:lastModifiedBy>jon gregory</cp:lastModifiedBy>
  <dcterms:created xsi:type="dcterms:W3CDTF">2009-11-27T11:14:55Z</dcterms:created>
  <dcterms:modified xsi:type="dcterms:W3CDTF">2011-05-24T13:55:55Z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